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14" activeTab="0"/>
  </bookViews>
  <sheets>
    <sheet name="Huvudmeny" sheetId="1" r:id="rId1"/>
    <sheet name="Försäljning" sheetId="2" r:id="rId2"/>
    <sheet name="Utgifter, Egna ins &amp; uttag" sheetId="3" r:id="rId3"/>
    <sheet name="Inköp inventarier" sheetId="4" r:id="rId4"/>
    <sheet name="Likviditetsbudget" sheetId="5" r:id="rId5"/>
    <sheet name="Resultatbudget" sheetId="6" r:id="rId6"/>
    <sheet name="Balansbudget" sheetId="7" r:id="rId7"/>
    <sheet name="Fordringar och skulder" sheetId="8" r:id="rId8"/>
    <sheet name="Blad1" sheetId="9" r:id="rId9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<sst xmlns="http://schemas.openxmlformats.org/spreadsheetml/2006/main" count="318" uniqueCount="147">
  <si>
    <t>Försäljningsprognos</t>
  </si>
  <si>
    <t>År</t>
  </si>
  <si>
    <t>Månad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</si>
  <si>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</si>
  <si>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</si>
  <si>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</si>
  <si>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</si>
  <si>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</si>
  <si>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</si>
  <si>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</si>
  <si>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</si>
  <si>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</si>
  <si>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</si>
  <si>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</si>
  <si>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</si>
  <si>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Summa</t>
  </si>
  <si>
    <t>Kreditvillkor kunder</t>
  </si>
  <si>
    <t>Kontant</t>
  </si>
  <si>
    <t>30 dagar</t>
  </si>
  <si>
    <t>60 dagar</t>
  </si>
  <si>
    <t>Varuinköp</t>
  </si>
  <si>
    <t>Bet kod</t>
  </si>
  <si>
    <t>Förskott 1 månad</t>
  </si>
  <si>
    <t>Kredit 1 månad</t>
  </si>
  <si>
    <t>Kredit 2 månader</t>
  </si>
  <si>
    <t>Lokalhyra</t>
  </si>
  <si>
    <t>Telefon, fast</t>
  </si>
  <si>
    <t>Telefon, mobil</t>
  </si>
  <si>
    <t>Utgifter</t>
  </si>
  <si>
    <t>Reseräkningar</t>
  </si>
  <si>
    <t>Datorprogram</t>
  </si>
  <si>
    <t>Bredband</t>
  </si>
  <si>
    <t>Försäkringar</t>
  </si>
  <si>
    <t>Kontorsmaterial</t>
  </si>
  <si>
    <t>Reklam</t>
  </si>
  <si>
    <t>Försäljningsprovision</t>
  </si>
  <si>
    <t>Personal inkl. arbgivaravgift</t>
  </si>
  <si>
    <t>El och värme</t>
  </si>
  <si>
    <t>Förbrukningsinventarier</t>
  </si>
  <si>
    <t>Övriga utgifter</t>
  </si>
  <si>
    <t>Varuutgifter</t>
  </si>
  <si>
    <t>Övriga rörelseutgifter</t>
  </si>
  <si>
    <t>Finansiella poster</t>
  </si>
  <si>
    <t>Egna insättningar och uttag</t>
  </si>
  <si>
    <t xml:space="preserve">Egna insättningar </t>
  </si>
  <si>
    <t>Egna uttag</t>
  </si>
  <si>
    <t>Betalkoder</t>
  </si>
  <si>
    <t>Inköp inventarier</t>
  </si>
  <si>
    <t>Avskrivningstid</t>
  </si>
  <si>
    <t>Porto</t>
  </si>
  <si>
    <t>Budgeteras i betalningsmånad, alltså skall inköpet finnas i den månad då betalning sker</t>
  </si>
  <si>
    <t>Likviditetsbudget</t>
  </si>
  <si>
    <t>Insättning eget kapital</t>
  </si>
  <si>
    <t>Inbetalningar</t>
  </si>
  <si>
    <t>Ränteinbetalningar</t>
  </si>
  <si>
    <t>Utbetalningar</t>
  </si>
  <si>
    <t>Ränteutbetalningar</t>
  </si>
  <si>
    <t>Summa inbetalningar</t>
  </si>
  <si>
    <t>Summa utbetalningar</t>
  </si>
  <si>
    <t>Kassaflöde</t>
  </si>
  <si>
    <t>Kassa UB</t>
  </si>
  <si>
    <t>Övriga utbetalningar</t>
  </si>
  <si>
    <t>Balansbudget</t>
  </si>
  <si>
    <t>Tillgångar</t>
  </si>
  <si>
    <t>Skulder och eget kapital</t>
  </si>
  <si>
    <t>IB</t>
  </si>
  <si>
    <t>Lån och amorteringar</t>
  </si>
  <si>
    <t>Ränteutgifter</t>
  </si>
  <si>
    <t>Ränteinkomster</t>
  </si>
  <si>
    <t>Långfristiga lån</t>
  </si>
  <si>
    <t>Kortfristiga lån</t>
  </si>
  <si>
    <t>Amortering långfristiga lån</t>
  </si>
  <si>
    <t>Amortering kortfristiga lån</t>
  </si>
  <si>
    <t>Anläggningstillgångar</t>
  </si>
  <si>
    <t>Avgår ack. Avskrivningar</t>
  </si>
  <si>
    <t>Netto anläggningstillgångar</t>
  </si>
  <si>
    <t>Kundfordringar</t>
  </si>
  <si>
    <t>Kassa</t>
  </si>
  <si>
    <t>Totalt omsättningstillgångar</t>
  </si>
  <si>
    <t>Totalt tillgångar</t>
  </si>
  <si>
    <t>Eget kapital vid periodbörjan</t>
  </si>
  <si>
    <t>Insättningar och uttag</t>
  </si>
  <si>
    <t>Resultat</t>
  </si>
  <si>
    <t>Eget kapital vid periodslut</t>
  </si>
  <si>
    <t>Leverantörsskulder</t>
  </si>
  <si>
    <t>Totalt skulder</t>
  </si>
  <si>
    <t>Totalt skulder och eget kapital</t>
  </si>
  <si>
    <t>Resultatbudget</t>
  </si>
  <si>
    <t>Året</t>
  </si>
  <si>
    <t>Intäkter</t>
  </si>
  <si>
    <t>Nettoomsättning</t>
  </si>
  <si>
    <t>Varukostnader</t>
  </si>
  <si>
    <t>Kostnad sålda varor</t>
  </si>
  <si>
    <t>Bruttovinst</t>
  </si>
  <si>
    <t>Övriga rörelsekostnader</t>
  </si>
  <si>
    <t>Övriga kostnader</t>
  </si>
  <si>
    <t>Rörelsevinst</t>
  </si>
  <si>
    <t>Avskrivningar</t>
  </si>
  <si>
    <t>Resultat efter avskrivningar</t>
  </si>
  <si>
    <t>Ränteintäkter</t>
  </si>
  <si>
    <t>Räntekostnader</t>
  </si>
  <si>
    <t>Beräknat resultat</t>
  </si>
  <si>
    <t>Försäkring</t>
  </si>
  <si>
    <t>Fordran</t>
  </si>
  <si>
    <t>Skuld</t>
  </si>
  <si>
    <t>Ingående balanser</t>
  </si>
  <si>
    <t>Eget kapital och skulder</t>
  </si>
  <si>
    <t>Budget år</t>
  </si>
  <si>
    <t>Indata</t>
  </si>
  <si>
    <t>Utdata</t>
  </si>
  <si>
    <t>Meny</t>
  </si>
  <si>
    <t>&gt; Rapporter</t>
  </si>
  <si>
    <t>&gt; Indata formulär</t>
  </si>
  <si>
    <t>Förutsättningar</t>
  </si>
  <si>
    <t>&gt;&gt; Försäljning</t>
  </si>
  <si>
    <t>&gt;&gt; Inköp Inventarier</t>
  </si>
  <si>
    <t>&gt;&gt; Likviditetsbudget</t>
  </si>
  <si>
    <t>&gt;&gt; Resultatbudget</t>
  </si>
  <si>
    <t>&gt;&gt; Balansbudget</t>
  </si>
  <si>
    <t>&gt;&gt; Utgifter, Finansiella poster, lån, insättn. och uttag</t>
  </si>
  <si>
    <t>&gt;&gt; Till huvudmenyn</t>
  </si>
  <si>
    <t>KSV %</t>
  </si>
  <si>
    <t>Provision%</t>
  </si>
  <si>
    <t>Färgen visar att ni skall mata in data</t>
  </si>
  <si>
    <t>Färgen visar att data kommer från beräkningar</t>
  </si>
  <si>
    <t>KSV%- andelen varukostnad av försäljningen</t>
  </si>
  <si>
    <t>Provision%- andelen provision av försäljningsprognosen</t>
  </si>
  <si>
    <t>Lager</t>
  </si>
  <si>
    <t>Lager (+/- under året)</t>
  </si>
  <si>
    <t>Varulager</t>
  </si>
  <si>
    <t>Moms</t>
  </si>
  <si>
    <t>Moms %</t>
  </si>
  <si>
    <t>Utgående moms</t>
  </si>
  <si>
    <t>Ingående moms</t>
  </si>
  <si>
    <t>Momsbetalning</t>
  </si>
  <si>
    <t>Övriga fordringar</t>
  </si>
  <si>
    <t>Momsfordran</t>
  </si>
  <si>
    <t>Momsskuld</t>
  </si>
  <si>
    <t>Försäljning (inkl moms)</t>
  </si>
  <si>
    <t>Fordringar och skulder</t>
  </si>
  <si>
    <t>Annonsförsäljning</t>
  </si>
  <si>
    <t>Utrangeringar</t>
  </si>
  <si>
    <t>Anskaffningsvärde</t>
  </si>
  <si>
    <t>Avskrivningsvärde</t>
  </si>
  <si>
    <t>Leverantörsskulder (D9:E25)</t>
  </si>
  <si>
    <t>Budgetmall version 2008</t>
  </si>
  <si>
    <t>Förutbet. kostnader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</si>
</sst>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  <numFmt numFmtId="166" formatCode="#,##0\ [$SEK]"/>
    <numFmt numFmtId="167" formatCode="#,##0\ &quot;kr&quot;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#,##0_ ;[Red]\-#,##0\ "/>
    <numFmt numFmtId="173" formatCode="0_ ;[Red]\-0\ "/>
    <numFmt numFmtId="174" formatCode="#,##0_ ;\-#,##0\ 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20"/>
      <color indexed="4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6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0" fillId="34" borderId="0" xfId="0" applyFill="1" applyAlignment="1">
      <alignment/>
    </xf>
    <xf numFmtId="9" fontId="2" fillId="34" borderId="0" xfId="5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5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4" fontId="2" fillId="0" borderId="0" xfId="6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9" fontId="2" fillId="36" borderId="12" xfId="50" applyFont="1" applyFill="1" applyBorder="1" applyAlignment="1">
      <alignment/>
    </xf>
    <xf numFmtId="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36" borderId="12" xfId="5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5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0" fontId="0" fillId="33" borderId="0" xfId="0" applyFill="1" applyAlignment="1">
      <alignment/>
    </xf>
    <xf numFmtId="0" fontId="2" fillId="34" borderId="14" xfId="0" applyFont="1" applyFill="1" applyBorder="1" applyAlignment="1">
      <alignment/>
    </xf>
    <xf numFmtId="1" fontId="2" fillId="36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20" xfId="0" applyFill="1" applyBorder="1" applyAlignment="1">
      <alignment/>
    </xf>
    <xf numFmtId="1" fontId="5" fillId="37" borderId="11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1" fontId="5" fillId="37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" fontId="5" fillId="37" borderId="11" xfId="61" applyNumberFormat="1" applyFont="1" applyFill="1" applyBorder="1" applyAlignment="1">
      <alignment horizontal="center"/>
    </xf>
    <xf numFmtId="0" fontId="6" fillId="38" borderId="10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7" fillId="0" borderId="0" xfId="0" applyFont="1" applyAlignment="1">
      <alignment/>
    </xf>
    <xf numFmtId="0" fontId="0" fillId="39" borderId="22" xfId="0" applyFill="1" applyBorder="1" applyAlignment="1">
      <alignment/>
    </xf>
    <xf numFmtId="0" fontId="0" fillId="36" borderId="12" xfId="0" applyFill="1" applyBorder="1" applyAlignment="1">
      <alignment/>
    </xf>
    <xf numFmtId="0" fontId="3" fillId="0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11" fillId="40" borderId="0" xfId="0" applyFont="1" applyFill="1" applyAlignment="1">
      <alignment/>
    </xf>
    <xf numFmtId="0" fontId="12" fillId="40" borderId="0" xfId="0" applyFont="1" applyFill="1" applyAlignment="1">
      <alignment/>
    </xf>
    <xf numFmtId="0" fontId="13" fillId="39" borderId="13" xfId="0" applyFont="1" applyFill="1" applyBorder="1" applyAlignment="1">
      <alignment/>
    </xf>
    <xf numFmtId="0" fontId="11" fillId="39" borderId="10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9" xfId="0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0" fontId="13" fillId="39" borderId="11" xfId="0" applyFont="1" applyFill="1" applyBorder="1" applyAlignment="1">
      <alignment/>
    </xf>
    <xf numFmtId="0" fontId="3" fillId="37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3" fillId="40" borderId="12" xfId="0" applyFont="1" applyFill="1" applyBorder="1" applyAlignment="1">
      <alignment/>
    </xf>
    <xf numFmtId="0" fontId="13" fillId="40" borderId="20" xfId="0" applyFont="1" applyFill="1" applyBorder="1" applyAlignment="1">
      <alignment/>
    </xf>
    <xf numFmtId="0" fontId="13" fillId="40" borderId="13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0" fontId="13" fillId="34" borderId="0" xfId="45" applyFont="1" applyFill="1" applyAlignment="1" applyProtection="1">
      <alignment/>
      <protection/>
    </xf>
    <xf numFmtId="0" fontId="14" fillId="34" borderId="21" xfId="0" applyFont="1" applyFill="1" applyBorder="1" applyAlignment="1">
      <alignment/>
    </xf>
    <xf numFmtId="0" fontId="13" fillId="34" borderId="0" xfId="0" applyFont="1" applyFill="1" applyAlignment="1">
      <alignment/>
    </xf>
    <xf numFmtId="0" fontId="2" fillId="37" borderId="20" xfId="0" applyFont="1" applyFill="1" applyBorder="1" applyAlignment="1">
      <alignment horizontal="center"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8" xfId="0" applyFont="1" applyFill="1" applyBorder="1" applyAlignment="1">
      <alignment horizontal="center"/>
    </xf>
    <xf numFmtId="0" fontId="2" fillId="37" borderId="0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25" xfId="0" applyFont="1" applyFill="1" applyBorder="1" applyAlignment="1">
      <alignment horizontal="center"/>
    </xf>
    <xf numFmtId="0" fontId="2" fillId="37" borderId="24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13" xfId="0" applyFont="1" applyFill="1" applyBorder="1" applyAlignment="1">
      <alignment/>
    </xf>
    <xf numFmtId="0" fontId="6" fillId="41" borderId="17" xfId="0" applyFont="1" applyFill="1" applyBorder="1" applyAlignment="1">
      <alignment/>
    </xf>
    <xf numFmtId="0" fontId="3" fillId="41" borderId="0" xfId="0" applyFont="1" applyFill="1" applyBorder="1" applyAlignment="1">
      <alignment horizontal="center"/>
    </xf>
    <xf numFmtId="44" fontId="2" fillId="41" borderId="0" xfId="61" applyFont="1" applyFill="1" applyBorder="1" applyAlignment="1">
      <alignment/>
    </xf>
    <xf numFmtId="44" fontId="2" fillId="41" borderId="14" xfId="61" applyFont="1" applyFill="1" applyBorder="1" applyAlignment="1">
      <alignment/>
    </xf>
    <xf numFmtId="0" fontId="6" fillId="41" borderId="0" xfId="0" applyFont="1" applyFill="1" applyBorder="1" applyAlignment="1">
      <alignment horizontal="left"/>
    </xf>
    <xf numFmtId="9" fontId="2" fillId="36" borderId="12" xfId="5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16" fillId="34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54" fillId="42" borderId="13" xfId="0" applyFont="1" applyFill="1" applyBorder="1" applyAlignment="1">
      <alignment/>
    </xf>
    <xf numFmtId="0" fontId="0" fillId="42" borderId="10" xfId="0" applyFill="1" applyBorder="1" applyAlignment="1">
      <alignment/>
    </xf>
    <xf numFmtId="9" fontId="2" fillId="10" borderId="12" xfId="50" applyFont="1" applyFill="1" applyBorder="1" applyAlignment="1">
      <alignment/>
    </xf>
    <xf numFmtId="9" fontId="2" fillId="10" borderId="12" xfId="51" applyFont="1" applyFill="1" applyBorder="1" applyAlignment="1">
      <alignment/>
    </xf>
    <xf numFmtId="0" fontId="2" fillId="1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61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33" borderId="18" xfId="0" applyNumberFormat="1" applyFill="1" applyBorder="1" applyAlignment="1">
      <alignment/>
    </xf>
    <xf numFmtId="3" fontId="2" fillId="0" borderId="12" xfId="61" applyNumberFormat="1" applyFont="1" applyBorder="1" applyAlignment="1">
      <alignment/>
    </xf>
    <xf numFmtId="3" fontId="5" fillId="38" borderId="12" xfId="0" applyNumberFormat="1" applyFont="1" applyFill="1" applyBorder="1" applyAlignment="1">
      <alignment/>
    </xf>
    <xf numFmtId="0" fontId="13" fillId="43" borderId="0" xfId="45" applyFont="1" applyFill="1" applyAlignment="1" applyProtection="1">
      <alignment/>
      <protection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54" fillId="34" borderId="17" xfId="0" applyFont="1" applyFill="1" applyBorder="1" applyAlignment="1">
      <alignment/>
    </xf>
    <xf numFmtId="9" fontId="2" fillId="36" borderId="12" xfId="50" applyFont="1" applyFill="1" applyBorder="1" applyAlignment="1">
      <alignment/>
    </xf>
    <xf numFmtId="0" fontId="55" fillId="0" borderId="18" xfId="0" applyFont="1" applyBorder="1" applyAlignment="1">
      <alignment/>
    </xf>
    <xf numFmtId="3" fontId="55" fillId="0" borderId="18" xfId="61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26" xfId="0" applyFont="1" applyFill="1" applyBorder="1" applyAlignment="1" applyProtection="1">
      <alignment/>
      <protection hidden="1"/>
    </xf>
    <xf numFmtId="0" fontId="57" fillId="0" borderId="26" xfId="0" applyFont="1" applyFill="1" applyBorder="1" applyAlignment="1" applyProtection="1">
      <alignment horizontal="center"/>
      <protection hidden="1"/>
    </xf>
    <xf numFmtId="0" fontId="56" fillId="0" borderId="27" xfId="0" applyFont="1" applyFill="1" applyBorder="1" applyAlignment="1" applyProtection="1">
      <alignment/>
      <protection hidden="1"/>
    </xf>
    <xf numFmtId="3" fontId="2" fillId="33" borderId="18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41" borderId="0" xfId="0" applyNumberFormat="1" applyFont="1" applyFill="1" applyBorder="1" applyAlignment="1">
      <alignment horizontal="center"/>
    </xf>
    <xf numFmtId="3" fontId="2" fillId="41" borderId="0" xfId="0" applyNumberFormat="1" applyFont="1" applyFill="1" applyBorder="1" applyAlignment="1">
      <alignment/>
    </xf>
    <xf numFmtId="3" fontId="2" fillId="41" borderId="14" xfId="0" applyNumberFormat="1" applyFont="1" applyFill="1" applyBorder="1" applyAlignment="1">
      <alignment/>
    </xf>
    <xf numFmtId="3" fontId="2" fillId="36" borderId="12" xfId="61" applyNumberFormat="1" applyFont="1" applyFill="1" applyBorder="1" applyAlignment="1">
      <alignment/>
    </xf>
    <xf numFmtId="3" fontId="2" fillId="36" borderId="20" xfId="61" applyNumberFormat="1" applyFont="1" applyFill="1" applyBorder="1" applyAlignment="1">
      <alignment/>
    </xf>
    <xf numFmtId="3" fontId="2" fillId="41" borderId="10" xfId="0" applyNumberFormat="1" applyFont="1" applyFill="1" applyBorder="1" applyAlignment="1">
      <alignment/>
    </xf>
    <xf numFmtId="3" fontId="2" fillId="41" borderId="11" xfId="0" applyNumberFormat="1" applyFont="1" applyFill="1" applyBorder="1" applyAlignment="1">
      <alignment/>
    </xf>
    <xf numFmtId="3" fontId="5" fillId="37" borderId="16" xfId="0" applyNumberFormat="1" applyFont="1" applyFill="1" applyBorder="1" applyAlignment="1">
      <alignment horizontal="center"/>
    </xf>
    <xf numFmtId="3" fontId="2" fillId="36" borderId="25" xfId="61" applyNumberFormat="1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3" fontId="5" fillId="37" borderId="11" xfId="0" applyNumberFormat="1" applyFont="1" applyFill="1" applyBorder="1" applyAlignment="1">
      <alignment horizontal="center"/>
    </xf>
    <xf numFmtId="3" fontId="5" fillId="37" borderId="11" xfId="61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42" borderId="10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174" fontId="2" fillId="36" borderId="12" xfId="61" applyNumberFormat="1" applyFont="1" applyFill="1" applyBorder="1" applyAlignment="1">
      <alignment/>
    </xf>
    <xf numFmtId="174" fontId="2" fillId="36" borderId="12" xfId="61" applyNumberFormat="1" applyFont="1" applyFill="1" applyBorder="1" applyAlignment="1">
      <alignment/>
    </xf>
    <xf numFmtId="174" fontId="2" fillId="0" borderId="10" xfId="61" applyNumberFormat="1" applyFont="1" applyBorder="1" applyAlignment="1">
      <alignment/>
    </xf>
    <xf numFmtId="174" fontId="2" fillId="0" borderId="11" xfId="61" applyNumberFormat="1" applyFont="1" applyBorder="1" applyAlignment="1">
      <alignment/>
    </xf>
    <xf numFmtId="174" fontId="2" fillId="36" borderId="12" xfId="0" applyNumberFormat="1" applyFont="1" applyFill="1" applyBorder="1" applyAlignment="1">
      <alignment/>
    </xf>
    <xf numFmtId="174" fontId="2" fillId="37" borderId="12" xfId="0" applyNumberFormat="1" applyFont="1" applyFill="1" applyBorder="1" applyAlignment="1">
      <alignment/>
    </xf>
    <xf numFmtId="174" fontId="2" fillId="43" borderId="12" xfId="61" applyNumberFormat="1" applyFont="1" applyFill="1" applyBorder="1" applyAlignment="1">
      <alignment/>
    </xf>
    <xf numFmtId="3" fontId="2" fillId="42" borderId="10" xfId="0" applyNumberFormat="1" applyFont="1" applyFill="1" applyBorder="1" applyAlignment="1">
      <alignment/>
    </xf>
    <xf numFmtId="3" fontId="2" fillId="42" borderId="11" xfId="0" applyNumberFormat="1" applyFont="1" applyFill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37" borderId="20" xfId="61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8" xfId="61" applyNumberFormat="1" applyFont="1" applyFill="1" applyBorder="1" applyAlignment="1">
      <alignment/>
    </xf>
    <xf numFmtId="3" fontId="2" fillId="0" borderId="14" xfId="61" applyNumberFormat="1" applyFont="1" applyBorder="1" applyAlignment="1">
      <alignment/>
    </xf>
    <xf numFmtId="3" fontId="3" fillId="37" borderId="18" xfId="61" applyNumberFormat="1" applyFont="1" applyFill="1" applyBorder="1" applyAlignment="1">
      <alignment/>
    </xf>
    <xf numFmtId="3" fontId="2" fillId="37" borderId="18" xfId="61" applyNumberFormat="1" applyFont="1" applyFill="1" applyBorder="1" applyAlignment="1">
      <alignment/>
    </xf>
    <xf numFmtId="3" fontId="3" fillId="0" borderId="25" xfId="61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6" fillId="38" borderId="12" xfId="61" applyNumberFormat="1" applyFont="1" applyFill="1" applyBorder="1" applyAlignment="1">
      <alignment/>
    </xf>
    <xf numFmtId="3" fontId="6" fillId="38" borderId="12" xfId="0" applyNumberFormat="1" applyFont="1" applyFill="1" applyBorder="1" applyAlignment="1">
      <alignment/>
    </xf>
    <xf numFmtId="3" fontId="2" fillId="37" borderId="18" xfId="0" applyNumberFormat="1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3" fontId="55" fillId="37" borderId="18" xfId="61" applyNumberFormat="1" applyFont="1" applyFill="1" applyBorder="1" applyAlignment="1">
      <alignment/>
    </xf>
    <xf numFmtId="3" fontId="3" fillId="37" borderId="25" xfId="61" applyNumberFormat="1" applyFont="1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3" fontId="2" fillId="44" borderId="12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3" fontId="2" fillId="45" borderId="12" xfId="0" applyNumberFormat="1" applyFont="1" applyFill="1" applyBorder="1" applyAlignment="1">
      <alignment horizontal="right"/>
    </xf>
    <xf numFmtId="3" fontId="3" fillId="41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174" fontId="2" fillId="35" borderId="12" xfId="61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74" fontId="2" fillId="0" borderId="12" xfId="0" applyNumberFormat="1" applyFont="1" applyBorder="1" applyAlignment="1">
      <alignment/>
    </xf>
    <xf numFmtId="9" fontId="54" fillId="34" borderId="21" xfId="50" applyFont="1" applyFill="1" applyBorder="1" applyAlignment="1">
      <alignment/>
    </xf>
    <xf numFmtId="9" fontId="2" fillId="34" borderId="0" xfId="50" applyFont="1" applyFill="1" applyBorder="1" applyAlignment="1">
      <alignment/>
    </xf>
    <xf numFmtId="9" fontId="2" fillId="34" borderId="16" xfId="50" applyFont="1" applyFill="1" applyBorder="1" applyAlignment="1">
      <alignment/>
    </xf>
    <xf numFmtId="9" fontId="2" fillId="34" borderId="17" xfId="50" applyFont="1" applyFill="1" applyBorder="1" applyAlignment="1">
      <alignment/>
    </xf>
    <xf numFmtId="9" fontId="2" fillId="34" borderId="14" xfId="50" applyFont="1" applyFill="1" applyBorder="1" applyAlignment="1">
      <alignment/>
    </xf>
    <xf numFmtId="9" fontId="2" fillId="34" borderId="23" xfId="50" applyFont="1" applyFill="1" applyBorder="1" applyAlignment="1">
      <alignment/>
    </xf>
    <xf numFmtId="9" fontId="2" fillId="34" borderId="19" xfId="50" applyFont="1" applyFill="1" applyBorder="1" applyAlignment="1">
      <alignment/>
    </xf>
    <xf numFmtId="3" fontId="59" fillId="0" borderId="0" xfId="0" applyNumberFormat="1" applyFont="1" applyAlignment="1">
      <alignment/>
    </xf>
    <xf numFmtId="3" fontId="58" fillId="0" borderId="0" xfId="61" applyNumberFormat="1" applyFont="1" applyBorder="1" applyAlignment="1">
      <alignment/>
    </xf>
    <xf numFmtId="3" fontId="58" fillId="0" borderId="17" xfId="0" applyNumberFormat="1" applyFont="1" applyBorder="1" applyAlignment="1">
      <alignment/>
    </xf>
    <xf numFmtId="3" fontId="58" fillId="0" borderId="17" xfId="61" applyNumberFormat="1" applyFont="1" applyBorder="1" applyAlignment="1">
      <alignment/>
    </xf>
    <xf numFmtId="3" fontId="58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3" fontId="59" fillId="0" borderId="0" xfId="0" applyNumberFormat="1" applyFont="1" applyBorder="1" applyAlignment="1">
      <alignment/>
    </xf>
    <xf numFmtId="0" fontId="13" fillId="34" borderId="0" xfId="45" applyFont="1" applyFill="1" applyAlignment="1" applyProtection="1">
      <alignment/>
      <protection/>
    </xf>
    <xf numFmtId="0" fontId="13" fillId="34" borderId="15" xfId="45" applyFont="1" applyFill="1" applyBorder="1" applyAlignment="1" applyProtection="1">
      <alignment/>
      <protection/>
    </xf>
    <xf numFmtId="0" fontId="13" fillId="34" borderId="0" xfId="45" applyFont="1" applyFill="1" applyBorder="1" applyAlignment="1" applyProtection="1">
      <alignment/>
      <protection/>
    </xf>
    <xf numFmtId="0" fontId="13" fillId="0" borderId="0" xfId="45" applyFont="1" applyAlignment="1" applyProtection="1">
      <alignment/>
      <protection/>
    </xf>
    <xf numFmtId="0" fontId="13" fillId="0" borderId="15" xfId="45" applyFont="1" applyBorder="1" applyAlignment="1" applyProtection="1">
      <alignment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Procent 2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luta 2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2</xdr:row>
      <xdr:rowOff>38100</xdr:rowOff>
    </xdr:to>
    <xdr:pic>
      <xdr:nvPicPr>
        <xdr:cNvPr id="1" name="Picture 1" descr="J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zoomScalePageLayoutView="0" workbookViewId="0" topLeftCell="A1">
      <selection activeCell="G27" sqref="G27"/>
    </sheetView>
  </sheetViews>
  <sheetFormatPr defaultColWidth="9.140625" defaultRowHeight="12.75"/>
  <cols>
    <col min="1" max="1" width="18.57421875" style="0" customWidth="1"/>
    <col min="3" max="3" width="23.140625" style="0" customWidth="1"/>
    <col min="6" max="6" width="19.00390625" style="0" customWidth="1"/>
    <col min="7" max="7" width="10.57421875" style="0" customWidth="1"/>
    <col min="8" max="8" width="20.7109375" style="0" customWidth="1"/>
    <col min="9" max="9" width="9.8515625" style="0" bestFit="1" customWidth="1"/>
  </cols>
  <sheetData>
    <row r="1" ht="26.25">
      <c r="F1" s="65" t="s">
        <v>145</v>
      </c>
    </row>
    <row r="4" spans="1:15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7" spans="1:9" ht="12.75">
      <c r="A7" s="74" t="s">
        <v>110</v>
      </c>
      <c r="B7" s="75"/>
      <c r="C7" s="76"/>
      <c r="F7" s="74" t="s">
        <v>113</v>
      </c>
      <c r="G7" s="84"/>
      <c r="H7" s="84"/>
      <c r="I7" s="85"/>
    </row>
    <row r="8" spans="1:9" ht="12.75">
      <c r="A8" s="73" t="s">
        <v>112</v>
      </c>
      <c r="B8" s="72"/>
      <c r="C8" s="72"/>
      <c r="F8" s="92" t="s">
        <v>107</v>
      </c>
      <c r="G8" s="77">
        <v>2008</v>
      </c>
      <c r="H8" s="22"/>
      <c r="I8" s="24"/>
    </row>
    <row r="9" spans="1:9" ht="12.75">
      <c r="A9" s="96" t="s">
        <v>114</v>
      </c>
      <c r="B9" s="96"/>
      <c r="C9" s="96"/>
      <c r="F9" s="78"/>
      <c r="G9" s="43"/>
      <c r="H9" s="43"/>
      <c r="I9" s="44"/>
    </row>
    <row r="10" spans="1:9" ht="12.75">
      <c r="A10" s="96" t="s">
        <v>119</v>
      </c>
      <c r="B10" s="96"/>
      <c r="C10" s="96"/>
      <c r="F10" s="93" t="s">
        <v>105</v>
      </c>
      <c r="G10" s="82"/>
      <c r="H10" s="82"/>
      <c r="I10" s="83"/>
    </row>
    <row r="11" spans="1:9" ht="12.75">
      <c r="A11" s="96" t="s">
        <v>115</v>
      </c>
      <c r="B11" s="96"/>
      <c r="C11" s="96"/>
      <c r="F11" s="94" t="s">
        <v>63</v>
      </c>
      <c r="G11" s="95"/>
      <c r="H11" s="94" t="s">
        <v>106</v>
      </c>
      <c r="I11" s="95"/>
    </row>
    <row r="12" spans="1:9" ht="12.75">
      <c r="A12" s="73" t="s">
        <v>111</v>
      </c>
      <c r="B12" s="72"/>
      <c r="C12" s="72"/>
      <c r="F12" s="4" t="s">
        <v>73</v>
      </c>
      <c r="G12" s="189">
        <v>100000</v>
      </c>
      <c r="H12" s="62" t="s">
        <v>80</v>
      </c>
      <c r="I12" s="189">
        <v>910</v>
      </c>
    </row>
    <row r="13" spans="1:9" ht="12.75">
      <c r="A13" s="96" t="s">
        <v>116</v>
      </c>
      <c r="B13" s="96"/>
      <c r="C13" s="96"/>
      <c r="F13" s="42" t="s">
        <v>74</v>
      </c>
      <c r="G13" s="193">
        <v>20000</v>
      </c>
      <c r="H13" s="62" t="s">
        <v>69</v>
      </c>
      <c r="I13" s="189">
        <v>1040</v>
      </c>
    </row>
    <row r="14" spans="1:9" ht="12.75">
      <c r="A14" s="96" t="s">
        <v>117</v>
      </c>
      <c r="B14" s="96"/>
      <c r="C14" s="96"/>
      <c r="F14" s="4" t="s">
        <v>129</v>
      </c>
      <c r="G14" s="189">
        <v>37500</v>
      </c>
      <c r="H14" s="62" t="s">
        <v>70</v>
      </c>
      <c r="I14" s="189">
        <v>84400</v>
      </c>
    </row>
    <row r="15" spans="1:9" ht="12.75">
      <c r="A15" s="96" t="s">
        <v>118</v>
      </c>
      <c r="B15" s="96"/>
      <c r="C15" s="96"/>
      <c r="F15" s="131" t="s">
        <v>76</v>
      </c>
      <c r="G15" s="189">
        <v>1250</v>
      </c>
      <c r="H15" s="140" t="s">
        <v>144</v>
      </c>
      <c r="I15" s="195">
        <f>SUM('Utgifter, Egna ins &amp; uttag'!D9:E9)*(1+'Utgifter, Egna ins &amp; uttag'!B9)+SUM('Utgifter, Egna ins &amp; uttag'!D11:E11)*(1+'Utgifter, Egna ins &amp; uttag'!B11)+SUM('Utgifter, Egna ins &amp; uttag'!D12:E12)*(1+'Utgifter, Egna ins &amp; uttag'!B12)+SUM('Utgifter, Egna ins &amp; uttag'!D13:E13)*(1+'Utgifter, Egna ins &amp; uttag'!B13)+SUM('Utgifter, Egna ins &amp; uttag'!D14:E14)*(1+'Utgifter, Egna ins &amp; uttag'!B14)+SUM('Utgifter, Egna ins &amp; uttag'!D15:E15)*(1+'Utgifter, Egna ins &amp; uttag'!B15)+SUM('Utgifter, Egna ins &amp; uttag'!D16:E16)*(1+'Utgifter, Egna ins &amp; uttag'!B16)+SUM('Utgifter, Egna ins &amp; uttag'!D17:E17)*(1+'Utgifter, Egna ins &amp; uttag'!B17)+SUM('Utgifter, Egna ins &amp; uttag'!D18:E18)*(1+'Utgifter, Egna ins &amp; uttag'!B18)+SUM('Utgifter, Egna ins &amp; uttag'!D19:E19)*(1+'Utgifter, Egna ins &amp; uttag'!B19)+SUM('Utgifter, Egna ins &amp; uttag'!D20:E20)*(1+'Utgifter, Egna ins &amp; uttag'!B20)+SUM('Utgifter, Egna ins &amp; uttag'!D21:E21)*(1+'Utgifter, Egna ins &amp; uttag'!B21)+SUM('Utgifter, Egna ins &amp; uttag'!D22:E22)*(1+'Utgifter, Egna ins &amp; uttag'!B22)+SUM('Utgifter, Egna ins &amp; uttag'!D23:E23)*(1+'Utgifter, Egna ins &amp; uttag'!B23)+SUM('Utgifter, Egna ins &amp; uttag'!D24:E24)*(1+'Utgifter, Egna ins &amp; uttag'!B24)+SUM('Utgifter, Egna ins &amp; uttag'!D25:E25)*(1+'Utgifter, Egna ins &amp; uttag'!B25)</f>
        <v>85250</v>
      </c>
    </row>
    <row r="16" spans="1:9" ht="12.75">
      <c r="A16" s="155"/>
      <c r="B16" s="155"/>
      <c r="C16" s="155"/>
      <c r="F16" s="140" t="s">
        <v>136</v>
      </c>
      <c r="G16" s="189"/>
      <c r="H16" s="140" t="s">
        <v>137</v>
      </c>
      <c r="I16" s="189">
        <v>200</v>
      </c>
    </row>
    <row r="17" spans="1:9" ht="12.75">
      <c r="A17" s="155"/>
      <c r="B17" s="155"/>
      <c r="C17" s="155"/>
      <c r="F17" s="140" t="s">
        <v>146</v>
      </c>
      <c r="G17" s="195">
        <f>SUMIF('Utgifter, Egna ins &amp; uttag'!C9:C25,"&lt;0",'Utgifter, Egna ins &amp; uttag'!V9:V25)</f>
        <v>2500</v>
      </c>
      <c r="H17" s="43"/>
      <c r="I17" s="189"/>
    </row>
    <row r="18" spans="6:9" ht="12.75">
      <c r="F18" s="42" t="s">
        <v>77</v>
      </c>
      <c r="G18" s="189">
        <v>50550</v>
      </c>
      <c r="H18" s="43"/>
      <c r="I18" s="189"/>
    </row>
    <row r="19" spans="6:9" ht="12.75">
      <c r="F19" s="25"/>
      <c r="G19" s="194">
        <f>G12-G13+G14+G15+G16+G17+G18</f>
        <v>171800</v>
      </c>
      <c r="H19" s="43"/>
      <c r="I19" s="194">
        <f>SUM(I12:I18)</f>
        <v>171800</v>
      </c>
    </row>
    <row r="20" spans="1:9" ht="12.75">
      <c r="A20" s="68"/>
      <c r="F20" s="78"/>
      <c r="G20" s="6"/>
      <c r="H20" s="43"/>
      <c r="I20" s="44"/>
    </row>
    <row r="21" spans="6:9" ht="12.75">
      <c r="F21" s="91" t="s">
        <v>108</v>
      </c>
      <c r="G21" s="67"/>
      <c r="H21" s="125" t="s">
        <v>123</v>
      </c>
      <c r="I21" s="44"/>
    </row>
    <row r="22" spans="6:9" ht="12.75">
      <c r="F22" s="91" t="s">
        <v>109</v>
      </c>
      <c r="G22" s="61"/>
      <c r="H22" s="125" t="s">
        <v>124</v>
      </c>
      <c r="I22" s="44"/>
    </row>
    <row r="23" spans="6:9" ht="12.75">
      <c r="F23" s="79"/>
      <c r="G23" s="80"/>
      <c r="H23" s="80"/>
      <c r="I23" s="81"/>
    </row>
    <row r="24" spans="6:9" ht="12.75">
      <c r="F24" s="14"/>
      <c r="G24" s="14"/>
      <c r="H24" s="14"/>
      <c r="I24" s="14"/>
    </row>
    <row r="25" spans="6:9" ht="12.75">
      <c r="F25" s="14"/>
      <c r="G25" s="14"/>
      <c r="H25" s="14"/>
      <c r="I25" s="14"/>
    </row>
    <row r="26" spans="6:9" ht="12.75">
      <c r="F26" s="14"/>
      <c r="G26" s="14"/>
      <c r="H26" s="14"/>
      <c r="I26" s="14"/>
    </row>
    <row r="27" spans="6:9" ht="12.75">
      <c r="F27" s="14"/>
      <c r="G27" s="14"/>
      <c r="H27" s="14"/>
      <c r="I27" s="14"/>
    </row>
    <row r="28" spans="6:9" ht="12.75">
      <c r="F28" s="14"/>
      <c r="G28" s="14"/>
      <c r="H28" s="14"/>
      <c r="I28" s="14"/>
    </row>
    <row r="29" spans="6:9" ht="12.75">
      <c r="F29" s="14"/>
      <c r="G29" s="14"/>
      <c r="H29" s="14"/>
      <c r="I29" s="14"/>
    </row>
    <row r="30" spans="6:9" ht="12.75">
      <c r="F30" s="14"/>
      <c r="G30" s="14"/>
      <c r="H30" s="14"/>
      <c r="I30" s="14"/>
    </row>
    <row r="31" spans="6:9" ht="12.75">
      <c r="F31" s="14"/>
      <c r="G31" s="14"/>
      <c r="H31" s="14"/>
      <c r="I31" s="14"/>
    </row>
    <row r="32" spans="6:9" ht="12.75">
      <c r="F32" s="14"/>
      <c r="G32" s="14"/>
      <c r="H32" s="14"/>
      <c r="I32" s="14"/>
    </row>
    <row r="33" spans="6:9" ht="12.75">
      <c r="F33" s="14"/>
      <c r="G33" s="14"/>
      <c r="H33" s="14"/>
      <c r="I33" s="14"/>
    </row>
    <row r="34" spans="6:9" ht="12.75">
      <c r="F34" s="14"/>
      <c r="G34" s="14"/>
      <c r="H34" s="14"/>
      <c r="I34" s="14"/>
    </row>
    <row r="35" spans="6:9" ht="12.75">
      <c r="F35" s="14"/>
      <c r="G35" s="14"/>
      <c r="H35" s="14"/>
      <c r="I35" s="14"/>
    </row>
    <row r="36" spans="6:9" ht="12.75">
      <c r="F36" s="14"/>
      <c r="G36" s="14"/>
      <c r="H36" s="14"/>
      <c r="I36" s="14"/>
    </row>
  </sheetData>
  <sheetProtection/>
  <hyperlinks>
    <hyperlink ref="A9:C9" location="Försäljning!A1" display="Försäljning"/>
    <hyperlink ref="A10:C10" location="'Utgifter, Egna ins &amp; uttag'!A1" tooltip="Utgifter, Finansiella poster, lån, insättn. och uttag" display="&gt;&gt; Utgifter, Finansiella poster, lån, insättn. och uttag"/>
    <hyperlink ref="A11:C11" location="'Inköp inventarier'!A1" tooltip="Inköp Inventarier" display="&gt;&gt; Inköp Inventarier"/>
    <hyperlink ref="A13:C13" location="Likviditetsbudget!A1" tooltip="Likviditetsbudget" display="&gt;&gt; Likviditetsbudget"/>
    <hyperlink ref="A14:C14" location="Resultatbudget!A1" tooltip="Resultatbudget" display="&gt;&gt; Resultatbudget"/>
    <hyperlink ref="A15:C15" location="Balansbudget!A1" tooltip="Balansbudget" display="&gt;&gt; Balansbudget"/>
    <hyperlink ref="A9" location="Försäljning!A1" tooltip="Försäljningprognos" display="&gt;&gt; Försäljning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1" max="1" width="27.7109375" style="0" customWidth="1"/>
    <col min="2" max="2" width="7.140625" style="0" customWidth="1"/>
    <col min="3" max="3" width="6.140625" style="0" customWidth="1"/>
    <col min="4" max="4" width="8.28125" style="0" customWidth="1"/>
    <col min="5" max="5" width="9.57421875" style="0" customWidth="1"/>
    <col min="6" max="6" width="9.8515625" style="0" bestFit="1" customWidth="1"/>
    <col min="7" max="7" width="9.00390625" style="0" customWidth="1"/>
    <col min="8" max="11" width="9.8515625" style="0" bestFit="1" customWidth="1"/>
    <col min="12" max="16" width="10.7109375" style="0" bestFit="1" customWidth="1"/>
  </cols>
  <sheetData>
    <row r="1" spans="1:28" ht="12.75">
      <c r="A1" s="98" t="s">
        <v>0</v>
      </c>
      <c r="B1" s="98"/>
      <c r="C1" s="98"/>
      <c r="D1" s="98"/>
      <c r="E1" s="33"/>
      <c r="F1" s="33"/>
      <c r="G1" s="33"/>
      <c r="H1" s="239" t="s">
        <v>120</v>
      </c>
      <c r="I1" s="239"/>
      <c r="J1" s="239"/>
      <c r="K1" s="33"/>
      <c r="L1" s="33"/>
      <c r="M1" s="33"/>
      <c r="N1" s="33"/>
      <c r="O1" s="33"/>
      <c r="P1" s="49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2.75">
      <c r="A2" s="113"/>
      <c r="B2" s="113"/>
      <c r="C2" s="113"/>
      <c r="D2" s="114" t="s">
        <v>17</v>
      </c>
      <c r="E2" s="114" t="s">
        <v>18</v>
      </c>
      <c r="F2" s="114" t="s">
        <v>19</v>
      </c>
      <c r="G2" s="114" t="s">
        <v>15</v>
      </c>
      <c r="H2" s="6"/>
      <c r="I2" s="33"/>
      <c r="J2" s="33"/>
      <c r="K2" s="33"/>
      <c r="L2" s="33"/>
      <c r="M2" s="33"/>
      <c r="N2" s="33"/>
      <c r="O2" s="33"/>
      <c r="P2" s="49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2.75">
      <c r="A3" s="113" t="s">
        <v>16</v>
      </c>
      <c r="B3" s="113"/>
      <c r="C3" s="113"/>
      <c r="D3" s="27">
        <v>0.33</v>
      </c>
      <c r="E3" s="27">
        <v>0.33</v>
      </c>
      <c r="F3" s="27">
        <v>0.34</v>
      </c>
      <c r="G3" s="28">
        <f>D3+E3+F3</f>
        <v>1</v>
      </c>
      <c r="H3" s="33"/>
      <c r="I3" s="33"/>
      <c r="J3" s="33"/>
      <c r="K3" s="33"/>
      <c r="L3" s="126" t="s">
        <v>125</v>
      </c>
      <c r="M3" s="33"/>
      <c r="N3" s="33"/>
      <c r="O3" s="33"/>
      <c r="P3" s="49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126" t="s">
        <v>126</v>
      </c>
      <c r="M4" s="33"/>
      <c r="N4" s="33"/>
      <c r="O4" s="33"/>
      <c r="P4" s="49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2.75">
      <c r="A5" s="29" t="s">
        <v>1</v>
      </c>
      <c r="B5" s="29"/>
      <c r="C5" s="29"/>
      <c r="D5" s="29"/>
      <c r="E5" s="87">
        <f>Huvudmeny!$G$8</f>
        <v>2008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49"/>
      <c r="Q5" s="19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2.75">
      <c r="A6" s="30" t="s">
        <v>2</v>
      </c>
      <c r="B6" s="29" t="s">
        <v>131</v>
      </c>
      <c r="C6" s="88" t="s">
        <v>121</v>
      </c>
      <c r="D6" s="88" t="s">
        <v>122</v>
      </c>
      <c r="E6" s="88" t="s">
        <v>3</v>
      </c>
      <c r="F6" s="88" t="s">
        <v>4</v>
      </c>
      <c r="G6" s="88" t="s">
        <v>5</v>
      </c>
      <c r="H6" s="88" t="s">
        <v>6</v>
      </c>
      <c r="I6" s="88" t="s">
        <v>7</v>
      </c>
      <c r="J6" s="88" t="s">
        <v>8</v>
      </c>
      <c r="K6" s="88" t="s">
        <v>9</v>
      </c>
      <c r="L6" s="88" t="s">
        <v>10</v>
      </c>
      <c r="M6" s="88" t="s">
        <v>11</v>
      </c>
      <c r="N6" s="88" t="s">
        <v>12</v>
      </c>
      <c r="O6" s="88" t="s">
        <v>13</v>
      </c>
      <c r="P6" s="88" t="s">
        <v>14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12.75">
      <c r="A7" s="13" t="s">
        <v>140</v>
      </c>
      <c r="B7" s="27">
        <v>0.25</v>
      </c>
      <c r="C7" s="124">
        <v>0.3</v>
      </c>
      <c r="D7" s="124">
        <v>0.2</v>
      </c>
      <c r="E7" s="190">
        <v>1000000</v>
      </c>
      <c r="F7" s="190">
        <v>1000000</v>
      </c>
      <c r="G7" s="190">
        <v>1000000</v>
      </c>
      <c r="H7" s="190">
        <v>1000000</v>
      </c>
      <c r="I7" s="190">
        <v>1000000</v>
      </c>
      <c r="J7" s="190">
        <v>1000000</v>
      </c>
      <c r="K7" s="190">
        <v>1000000</v>
      </c>
      <c r="L7" s="190">
        <v>1000000</v>
      </c>
      <c r="M7" s="190">
        <v>1000000</v>
      </c>
      <c r="N7" s="190">
        <v>1000000</v>
      </c>
      <c r="O7" s="190">
        <v>1000000</v>
      </c>
      <c r="P7" s="190">
        <v>1000000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2.75">
      <c r="A8" s="13"/>
      <c r="B8" s="27">
        <v>0</v>
      </c>
      <c r="C8" s="124">
        <v>0</v>
      </c>
      <c r="D8" s="124">
        <v>0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12.75">
      <c r="A9" s="13"/>
      <c r="B9" s="27">
        <v>0</v>
      </c>
      <c r="C9" s="124">
        <v>0</v>
      </c>
      <c r="D9" s="124">
        <v>0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2.75">
      <c r="A10" s="13"/>
      <c r="B10" s="27">
        <v>0</v>
      </c>
      <c r="C10" s="124">
        <v>0</v>
      </c>
      <c r="D10" s="124">
        <v>0</v>
      </c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2.75">
      <c r="A11" s="13"/>
      <c r="B11" s="27">
        <v>0</v>
      </c>
      <c r="C11" s="124">
        <v>0</v>
      </c>
      <c r="D11" s="124">
        <v>0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12.75">
      <c r="A12" s="13"/>
      <c r="B12" s="27">
        <v>0</v>
      </c>
      <c r="C12" s="124">
        <v>0</v>
      </c>
      <c r="D12" s="124">
        <v>0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2.75">
      <c r="A13" s="13"/>
      <c r="B13" s="27">
        <v>0</v>
      </c>
      <c r="C13" s="124">
        <v>0</v>
      </c>
      <c r="D13" s="124">
        <v>0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2.75">
      <c r="A14" s="13"/>
      <c r="B14" s="27">
        <v>0</v>
      </c>
      <c r="C14" s="124">
        <v>0</v>
      </c>
      <c r="D14" s="124">
        <v>0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12.75">
      <c r="A15" s="13"/>
      <c r="B15" s="27">
        <v>0</v>
      </c>
      <c r="C15" s="124">
        <v>0</v>
      </c>
      <c r="D15" s="124">
        <v>0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2.75">
      <c r="A16" s="13"/>
      <c r="B16" s="27">
        <v>0</v>
      </c>
      <c r="C16" s="124">
        <v>0</v>
      </c>
      <c r="D16" s="124">
        <v>0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12.75">
      <c r="A17" s="13"/>
      <c r="B17" s="27">
        <v>0</v>
      </c>
      <c r="C17" s="124">
        <v>0</v>
      </c>
      <c r="D17" s="124">
        <v>0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12.75">
      <c r="A18" s="13"/>
      <c r="B18" s="27">
        <v>0</v>
      </c>
      <c r="C18" s="124">
        <v>0</v>
      </c>
      <c r="D18" s="124">
        <v>0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12.75">
      <c r="A19" s="13"/>
      <c r="B19" s="27">
        <v>0</v>
      </c>
      <c r="C19" s="124">
        <v>0</v>
      </c>
      <c r="D19" s="124">
        <v>0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2.75">
      <c r="A20" s="13"/>
      <c r="B20" s="27">
        <v>0</v>
      </c>
      <c r="C20" s="124">
        <v>0</v>
      </c>
      <c r="D20" s="124">
        <v>0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2.75">
      <c r="A21" s="13"/>
      <c r="B21" s="27">
        <v>0</v>
      </c>
      <c r="C21" s="124">
        <v>0</v>
      </c>
      <c r="D21" s="124">
        <v>0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12.75">
      <c r="A22" s="13"/>
      <c r="B22" s="27">
        <v>0</v>
      </c>
      <c r="C22" s="124">
        <v>0</v>
      </c>
      <c r="D22" s="124">
        <v>0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2.75">
      <c r="A23" s="13"/>
      <c r="B23" s="27">
        <v>0</v>
      </c>
      <c r="C23" s="124">
        <v>0</v>
      </c>
      <c r="D23" s="124">
        <v>0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2.75">
      <c r="A24" s="13"/>
      <c r="B24" s="27">
        <v>0</v>
      </c>
      <c r="C24" s="124">
        <v>0</v>
      </c>
      <c r="D24" s="124">
        <v>0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12.75">
      <c r="A25" s="13"/>
      <c r="B25" s="27">
        <v>0</v>
      </c>
      <c r="C25" s="124">
        <v>0</v>
      </c>
      <c r="D25" s="124">
        <v>0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12.75">
      <c r="A26" s="13"/>
      <c r="B26" s="27">
        <v>0</v>
      </c>
      <c r="C26" s="124">
        <v>0</v>
      </c>
      <c r="D26" s="124">
        <v>0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12.75">
      <c r="A27" s="13"/>
      <c r="B27" s="27">
        <v>0</v>
      </c>
      <c r="C27" s="124">
        <v>0</v>
      </c>
      <c r="D27" s="124">
        <v>0</v>
      </c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2.75">
      <c r="A28" s="13"/>
      <c r="B28" s="27">
        <v>0</v>
      </c>
      <c r="C28" s="124">
        <v>0</v>
      </c>
      <c r="D28" s="124">
        <v>0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12.75">
      <c r="A29" s="13"/>
      <c r="B29" s="27">
        <v>0</v>
      </c>
      <c r="C29" s="124">
        <v>0</v>
      </c>
      <c r="D29" s="124">
        <v>0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2.75">
      <c r="A30" s="13"/>
      <c r="B30" s="27">
        <v>0</v>
      </c>
      <c r="C30" s="124">
        <v>0</v>
      </c>
      <c r="D30" s="124">
        <v>0</v>
      </c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12.75">
      <c r="A31" s="30" t="s">
        <v>15</v>
      </c>
      <c r="B31" s="30"/>
      <c r="C31" s="30"/>
      <c r="D31" s="30"/>
      <c r="E31" s="191">
        <f aca="true" t="shared" si="0" ref="E31:P31">SUM(E7:E30)</f>
        <v>1000000</v>
      </c>
      <c r="F31" s="191">
        <f t="shared" si="0"/>
        <v>1000000</v>
      </c>
      <c r="G31" s="191">
        <f t="shared" si="0"/>
        <v>1000000</v>
      </c>
      <c r="H31" s="191">
        <f t="shared" si="0"/>
        <v>1000000</v>
      </c>
      <c r="I31" s="191">
        <f t="shared" si="0"/>
        <v>1000000</v>
      </c>
      <c r="J31" s="191">
        <f t="shared" si="0"/>
        <v>1000000</v>
      </c>
      <c r="K31" s="191">
        <f t="shared" si="0"/>
        <v>1000000</v>
      </c>
      <c r="L31" s="191">
        <f t="shared" si="0"/>
        <v>1000000</v>
      </c>
      <c r="M31" s="191">
        <f t="shared" si="0"/>
        <v>1000000</v>
      </c>
      <c r="N31" s="191">
        <f t="shared" si="0"/>
        <v>1000000</v>
      </c>
      <c r="O31" s="191">
        <f t="shared" si="0"/>
        <v>1000000</v>
      </c>
      <c r="P31" s="192">
        <f t="shared" si="0"/>
        <v>1000000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</sheetData>
  <sheetProtection/>
  <mergeCells count="1">
    <mergeCell ref="H1:J1"/>
  </mergeCells>
  <hyperlinks>
    <hyperlink ref="H1:J1" location="Huvudmeny!A1" display="&gt;&gt; Till huvudmenyn"/>
  </hyperlink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="80" zoomScaleNormal="80" zoomScalePageLayoutView="0" workbookViewId="0" topLeftCell="A1">
      <pane xSplit="3" ySplit="7" topLeftCell="D8" activePane="bottomRight" state="frozen"/>
      <selection pane="topLeft" activeCell="H46" sqref="H46"/>
      <selection pane="topRight" activeCell="H46" sqref="H46"/>
      <selection pane="bottomLeft" activeCell="H46" sqref="H46"/>
      <selection pane="bottomRight" activeCell="F9" sqref="F9"/>
    </sheetView>
  </sheetViews>
  <sheetFormatPr defaultColWidth="9.140625" defaultRowHeight="12.75"/>
  <cols>
    <col min="1" max="1" width="22.28125" style="0" customWidth="1"/>
    <col min="2" max="2" width="6.7109375" style="0" customWidth="1"/>
    <col min="3" max="3" width="7.140625" style="0" customWidth="1"/>
    <col min="4" max="5" width="9.8515625" style="0" customWidth="1"/>
    <col min="6" max="6" width="10.421875" style="0" customWidth="1"/>
    <col min="7" max="18" width="9.8515625" style="0" bestFit="1" customWidth="1"/>
  </cols>
  <sheetData>
    <row r="1" spans="1:29" ht="15.75">
      <c r="A1" s="97" t="s">
        <v>28</v>
      </c>
      <c r="B1" s="130"/>
      <c r="C1" s="32"/>
      <c r="D1" s="32"/>
      <c r="E1" s="32"/>
      <c r="F1" s="22"/>
      <c r="G1" s="22"/>
      <c r="H1" s="240" t="s">
        <v>120</v>
      </c>
      <c r="I1" s="240"/>
      <c r="J1" s="240"/>
      <c r="K1" s="22"/>
      <c r="L1" s="5" t="s">
        <v>46</v>
      </c>
      <c r="M1" s="1"/>
      <c r="N1" s="2"/>
      <c r="O1" s="22"/>
      <c r="P1" s="22"/>
      <c r="Q1" s="43"/>
      <c r="R1" s="4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2.75">
      <c r="A2" s="108"/>
      <c r="B2" s="133"/>
      <c r="C2" s="10"/>
      <c r="D2" s="10"/>
      <c r="E2" s="10"/>
      <c r="F2" s="9"/>
      <c r="G2" s="9"/>
      <c r="H2" s="9"/>
      <c r="I2" s="9"/>
      <c r="J2" s="10"/>
      <c r="K2" s="10"/>
      <c r="L2" s="99">
        <v>-1</v>
      </c>
      <c r="M2" s="100" t="s">
        <v>22</v>
      </c>
      <c r="N2" s="101"/>
      <c r="O2" s="10"/>
      <c r="P2" s="10"/>
      <c r="Q2" s="10"/>
      <c r="R2" s="21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2.75">
      <c r="A3" s="109"/>
      <c r="B3" s="134"/>
      <c r="C3" s="7"/>
      <c r="D3" s="7"/>
      <c r="E3" s="7"/>
      <c r="F3" s="6"/>
      <c r="G3" s="10"/>
      <c r="H3" s="7"/>
      <c r="I3" s="7"/>
      <c r="J3" s="10"/>
      <c r="K3" s="10"/>
      <c r="L3" s="102">
        <v>0</v>
      </c>
      <c r="M3" s="103" t="s">
        <v>17</v>
      </c>
      <c r="N3" s="104"/>
      <c r="O3" s="10"/>
      <c r="P3" s="10"/>
      <c r="Q3" s="10"/>
      <c r="R3" s="21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12.75">
      <c r="A4" s="109"/>
      <c r="B4" s="134"/>
      <c r="C4" s="7"/>
      <c r="D4" s="7"/>
      <c r="E4" s="7"/>
      <c r="F4" s="6"/>
      <c r="G4" s="10"/>
      <c r="H4" s="7"/>
      <c r="I4" s="7"/>
      <c r="J4" s="10"/>
      <c r="K4" s="10"/>
      <c r="L4" s="102">
        <v>1</v>
      </c>
      <c r="M4" s="103" t="s">
        <v>23</v>
      </c>
      <c r="N4" s="104"/>
      <c r="O4" s="10"/>
      <c r="P4" s="10"/>
      <c r="Q4" s="10"/>
      <c r="R4" s="2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25"/>
      <c r="B5" s="10"/>
      <c r="C5" s="10"/>
      <c r="D5" s="10"/>
      <c r="E5" s="10"/>
      <c r="F5" s="10"/>
      <c r="G5" s="10"/>
      <c r="H5" s="10"/>
      <c r="I5" s="10"/>
      <c r="J5" s="10"/>
      <c r="K5" s="10"/>
      <c r="L5" s="105">
        <v>2</v>
      </c>
      <c r="M5" s="106" t="s">
        <v>24</v>
      </c>
      <c r="N5" s="107"/>
      <c r="O5" s="10"/>
      <c r="P5" s="10"/>
      <c r="Q5" s="10"/>
      <c r="R5" s="21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2.75">
      <c r="A6" s="4" t="s">
        <v>1</v>
      </c>
      <c r="B6" s="10"/>
      <c r="C6" s="10"/>
      <c r="D6" s="86">
        <f>Huvudmeny!$G$8-1</f>
        <v>2007</v>
      </c>
      <c r="E6" s="10"/>
      <c r="F6" s="86">
        <f>Huvudmeny!$G$8</f>
        <v>2008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4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4" t="s">
        <v>2</v>
      </c>
      <c r="B7" s="30" t="s">
        <v>130</v>
      </c>
      <c r="C7" s="3" t="s">
        <v>21</v>
      </c>
      <c r="D7" s="132" t="s">
        <v>13</v>
      </c>
      <c r="E7" s="132" t="s">
        <v>14</v>
      </c>
      <c r="F7" s="36" t="s">
        <v>3</v>
      </c>
      <c r="G7" s="36" t="s">
        <v>4</v>
      </c>
      <c r="H7" s="36" t="s">
        <v>5</v>
      </c>
      <c r="I7" s="36" t="s">
        <v>6</v>
      </c>
      <c r="J7" s="36" t="s">
        <v>7</v>
      </c>
      <c r="K7" s="36" t="s">
        <v>8</v>
      </c>
      <c r="L7" s="36" t="s">
        <v>9</v>
      </c>
      <c r="M7" s="36" t="s">
        <v>10</v>
      </c>
      <c r="N7" s="36" t="s">
        <v>11</v>
      </c>
      <c r="O7" s="36" t="s">
        <v>12</v>
      </c>
      <c r="P7" s="36" t="s">
        <v>13</v>
      </c>
      <c r="Q7" s="36" t="s">
        <v>14</v>
      </c>
      <c r="R7" s="41" t="s">
        <v>3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2.75">
      <c r="A8" s="119" t="s">
        <v>40</v>
      </c>
      <c r="B8" s="135"/>
      <c r="C8" s="120"/>
      <c r="D8" s="120"/>
      <c r="E8" s="120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2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.75">
      <c r="A9" s="4" t="s">
        <v>20</v>
      </c>
      <c r="B9" s="144">
        <v>0.25</v>
      </c>
      <c r="C9" s="50">
        <v>1</v>
      </c>
      <c r="D9" s="219">
        <v>0</v>
      </c>
      <c r="E9" s="219">
        <v>30000</v>
      </c>
      <c r="F9" s="170">
        <f>Försäljning!$C$7*Försäljning!E7+Försäljning!$C$8*Försäljning!E8+Försäljning!$C$9*Försäljning!E9+Försäljning!$C$10*Försäljning!E10+Försäljning!$C$11*Försäljning!E11+Försäljning!$C$12*Försäljning!E12+Försäljning!$C$13*Försäljning!E13+Försäljning!$C$14*Försäljning!E14+Försäljning!$C$15*Försäljning!E15+Försäljning!$C$16*Försäljning!E16+Försäljning!$C$17*Försäljning!E17+Försäljning!$C$18*Försäljning!E18+Försäljning!$C$19*Försäljning!E19+Försäljning!$C$20*Försäljning!E20+Försäljning!$C$21*Försäljning!E21+Försäljning!$C$22*Försäljning!E22+Försäljning!$C$23*Försäljning!E23+Försäljning!$C$24*Försäljning!E24+Försäljning!$C$25*Försäljning!E25+Försäljning!$C$26*Försäljning!E26+Försäljning!$C$27*Försäljning!E27+Försäljning!$C$28*Försäljning!E28+Försäljning!$C$29*Försäljning!E29+Försäljning!$C$30*Försäljning!E30</f>
        <v>300000</v>
      </c>
      <c r="G9" s="170">
        <f>Försäljning!$C$7*Försäljning!F7+Försäljning!$C$8*Försäljning!F8+Försäljning!$C$9*Försäljning!F9+Försäljning!$C$10*Försäljning!F10+Försäljning!$C$11*Försäljning!F11+Försäljning!$C$12*Försäljning!F12+Försäljning!$C$13*Försäljning!F13+Försäljning!$C$14*Försäljning!F14+Försäljning!$C$15*Försäljning!F15+Försäljning!$C$16*Försäljning!F16+Försäljning!$C$17*Försäljning!F17+Försäljning!$C$18*Försäljning!F18+Försäljning!$C$19*Försäljning!F19+Försäljning!$C$20*Försäljning!F20+Försäljning!$C$21*Försäljning!F21+Försäljning!$C$22*Försäljning!F22+Försäljning!$C$23*Försäljning!F23+Försäljning!$C$24*Försäljning!F24+Försäljning!$C$25*Försäljning!F25+Försäljning!$C$26*Försäljning!F26+Försäljning!$C$27*Försäljning!F27+Försäljning!$C$28*Försäljning!F28+Försäljning!$C$29*Försäljning!F29+Försäljning!$C$30*Försäljning!F30</f>
        <v>300000</v>
      </c>
      <c r="H9" s="170">
        <f>Försäljning!$C$7*Försäljning!G7+Försäljning!$C$8*Försäljning!G8+Försäljning!$C$9*Försäljning!G9+Försäljning!$C$10*Försäljning!G10+Försäljning!$C$11*Försäljning!G11+Försäljning!$C$12*Försäljning!G12+Försäljning!$C$13*Försäljning!G13+Försäljning!$C$14*Försäljning!G14+Försäljning!$C$15*Försäljning!G15+Försäljning!$C$16*Försäljning!G16+Försäljning!$C$17*Försäljning!G17+Försäljning!$C$18*Försäljning!G18+Försäljning!$C$19*Försäljning!G19+Försäljning!$C$20*Försäljning!G20+Försäljning!$C$21*Försäljning!G21+Försäljning!$C$22*Försäljning!G22+Försäljning!$C$23*Försäljning!G23+Försäljning!$C$24*Försäljning!G24+Försäljning!$C$25*Försäljning!G25+Försäljning!$C$26*Försäljning!G26+Försäljning!$C$27*Försäljning!G27+Försäljning!$C$28*Försäljning!G28+Försäljning!$C$29*Försäljning!G29+Försäljning!$C$30*Försäljning!G30</f>
        <v>300000</v>
      </c>
      <c r="I9" s="170">
        <f>Försäljning!$C$7*Försäljning!H7+Försäljning!$C$8*Försäljning!H8+Försäljning!$C$9*Försäljning!H9+Försäljning!$C$10*Försäljning!H10+Försäljning!$C$11*Försäljning!H11+Försäljning!$C$12*Försäljning!H12+Försäljning!$C$13*Försäljning!H13+Försäljning!$C$14*Försäljning!H14+Försäljning!$C$15*Försäljning!H15+Försäljning!$C$16*Försäljning!H16+Försäljning!$C$17*Försäljning!H17+Försäljning!$C$18*Försäljning!H18+Försäljning!$C$19*Försäljning!H19+Försäljning!$C$20*Försäljning!H20+Försäljning!$C$21*Försäljning!H21+Försäljning!$C$22*Försäljning!H22+Försäljning!$C$23*Försäljning!H23+Försäljning!$C$24*Försäljning!H24+Försäljning!$C$25*Försäljning!H25+Försäljning!$C$26*Försäljning!H26+Försäljning!$C$27*Försäljning!H27+Försäljning!$C$28*Försäljning!H28+Försäljning!$C$29*Försäljning!H29+Försäljning!$C$30*Försäljning!H30</f>
        <v>300000</v>
      </c>
      <c r="J9" s="170">
        <f>Försäljning!$C$7*Försäljning!I7+Försäljning!$C$8*Försäljning!I8+Försäljning!$C$9*Försäljning!I9+Försäljning!$C$10*Försäljning!I10+Försäljning!$C$11*Försäljning!I11+Försäljning!$C$12*Försäljning!I12+Försäljning!$C$13*Försäljning!I13+Försäljning!$C$14*Försäljning!I14+Försäljning!$C$15*Försäljning!I15+Försäljning!$C$16*Försäljning!I16+Försäljning!$C$17*Försäljning!I17+Försäljning!$C$18*Försäljning!I18+Försäljning!$C$19*Försäljning!I19+Försäljning!$C$20*Försäljning!I20+Försäljning!$C$21*Försäljning!I21+Försäljning!$C$22*Försäljning!I22+Försäljning!$C$23*Försäljning!I23+Försäljning!$C$24*Försäljning!I24+Försäljning!$C$25*Försäljning!I25+Försäljning!$C$26*Försäljning!I26+Försäljning!$C$27*Försäljning!I27+Försäljning!$C$28*Försäljning!I28+Försäljning!$C$29*Försäljning!I29+Försäljning!$C$30*Försäljning!I30</f>
        <v>300000</v>
      </c>
      <c r="K9" s="170">
        <f>Försäljning!$C$7*Försäljning!J7+Försäljning!$C$8*Försäljning!J8+Försäljning!$C$9*Försäljning!J9+Försäljning!$C$10*Försäljning!J10+Försäljning!$C$11*Försäljning!J11+Försäljning!$C$12*Försäljning!J12+Försäljning!$C$13*Försäljning!J13+Försäljning!$C$14*Försäljning!J14+Försäljning!$C$15*Försäljning!J15+Försäljning!$C$16*Försäljning!J16+Försäljning!$C$17*Försäljning!J17+Försäljning!$C$18*Försäljning!J18+Försäljning!$C$19*Försäljning!J19+Försäljning!$C$20*Försäljning!J20+Försäljning!$C$21*Försäljning!J21+Försäljning!$C$22*Försäljning!J22+Försäljning!$C$23*Försäljning!J23+Försäljning!$C$24*Försäljning!J24+Försäljning!$C$25*Försäljning!J25+Försäljning!$C$26*Försäljning!J26+Försäljning!$C$27*Försäljning!J27+Försäljning!$C$28*Försäljning!J28+Försäljning!$C$29*Försäljning!J29+Försäljning!$C$30*Försäljning!J30</f>
        <v>300000</v>
      </c>
      <c r="L9" s="170">
        <f>Försäljning!$C$7*Försäljning!K7+Försäljning!$C$8*Försäljning!K8+Försäljning!$C$9*Försäljning!K9+Försäljning!$C$10*Försäljning!K10+Försäljning!$C$11*Försäljning!K11+Försäljning!$C$12*Försäljning!K12+Försäljning!$C$13*Försäljning!K13+Försäljning!$C$14*Försäljning!K14+Försäljning!$C$15*Försäljning!K15+Försäljning!$C$16*Försäljning!K16+Försäljning!$C$17*Försäljning!K17+Försäljning!$C$18*Försäljning!K18+Försäljning!$C$19*Försäljning!K19+Försäljning!$C$20*Försäljning!K20+Försäljning!$C$21*Försäljning!K21+Försäljning!$C$22*Försäljning!K22+Försäljning!$C$23*Försäljning!K23+Försäljning!$C$24*Försäljning!K24+Försäljning!$C$25*Försäljning!K25+Försäljning!$C$26*Försäljning!K26+Försäljning!$C$27*Försäljning!K27+Försäljning!$C$28*Försäljning!K28+Försäljning!$C$29*Försäljning!K29+Försäljning!$C$30*Försäljning!K30</f>
        <v>300000</v>
      </c>
      <c r="M9" s="170">
        <f>Försäljning!$C$7*Försäljning!L7+Försäljning!$C$8*Försäljning!L8+Försäljning!$C$9*Försäljning!L9+Försäljning!$C$10*Försäljning!L10+Försäljning!$C$11*Försäljning!L11+Försäljning!$C$12*Försäljning!L12+Försäljning!$C$13*Försäljning!L13+Försäljning!$C$14*Försäljning!L14+Försäljning!$C$15*Försäljning!L15+Försäljning!$C$16*Försäljning!L16+Försäljning!$C$17*Försäljning!L17+Försäljning!$C$18*Försäljning!L18+Försäljning!$C$19*Försäljning!L19+Försäljning!$C$20*Försäljning!L20+Försäljning!$C$21*Försäljning!L21+Försäljning!$C$22*Försäljning!L22+Försäljning!$C$23*Försäljning!L23+Försäljning!$C$24*Försäljning!L24+Försäljning!$C$25*Försäljning!L25+Försäljning!$C$26*Försäljning!L26+Försäljning!$C$27*Försäljning!L27+Försäljning!$C$28*Försäljning!L28+Försäljning!$C$29*Försäljning!L29+Försäljning!$C$30*Försäljning!L30</f>
        <v>300000</v>
      </c>
      <c r="N9" s="170">
        <f>Försäljning!$C$7*Försäljning!M7+Försäljning!$C$8*Försäljning!M8+Försäljning!$C$9*Försäljning!M9+Försäljning!$C$10*Försäljning!M10+Försäljning!$C$11*Försäljning!M11+Försäljning!$C$12*Försäljning!M12+Försäljning!$C$13*Försäljning!M13+Försäljning!$C$14*Försäljning!M14+Försäljning!$C$15*Försäljning!M15+Försäljning!$C$16*Försäljning!M16+Försäljning!$C$17*Försäljning!M17+Försäljning!$C$18*Försäljning!M18+Försäljning!$C$19*Försäljning!M19+Försäljning!$C$20*Försäljning!M20+Försäljning!$C$21*Försäljning!M21+Försäljning!$C$22*Försäljning!M22+Försäljning!$C$23*Försäljning!M23+Försäljning!$C$24*Försäljning!M24+Försäljning!$C$25*Försäljning!M25+Försäljning!$C$26*Försäljning!M26+Försäljning!$C$27*Försäljning!M27+Försäljning!$C$28*Försäljning!M28+Försäljning!$C$29*Försäljning!M29+Försäljning!$C$30*Försäljning!M30</f>
        <v>300000</v>
      </c>
      <c r="O9" s="170">
        <f>Försäljning!$C$7*Försäljning!N7+Försäljning!$C$8*Försäljning!N8+Försäljning!$C$9*Försäljning!N9+Försäljning!$C$10*Försäljning!N10+Försäljning!$C$11*Försäljning!N11+Försäljning!$C$12*Försäljning!N12+Försäljning!$C$13*Försäljning!N13+Försäljning!$C$14*Försäljning!N14+Försäljning!$C$15*Försäljning!N15+Försäljning!$C$16*Försäljning!N16+Försäljning!$C$17*Försäljning!N17+Försäljning!$C$18*Försäljning!N18+Försäljning!$C$19*Försäljning!N19+Försäljning!$C$20*Försäljning!N20+Försäljning!$C$21*Försäljning!N21+Försäljning!$C$22*Försäljning!N22+Försäljning!$C$23*Försäljning!N23+Försäljning!$C$24*Försäljning!N24+Försäljning!$C$25*Försäljning!N25+Försäljning!$C$26*Försäljning!N26+Försäljning!$C$27*Försäljning!N27+Försäljning!$C$28*Försäljning!N28+Försäljning!$C$29*Försäljning!N29+Försäljning!$C$30*Försäljning!N30</f>
        <v>300000</v>
      </c>
      <c r="P9" s="170">
        <f>Försäljning!$C$7*Försäljning!O7+Försäljning!$C$8*Försäljning!O8+Försäljning!$C$9*Försäljning!O9+Försäljning!$C$10*Försäljning!O10+Försäljning!$C$11*Försäljning!O11+Försäljning!$C$12*Försäljning!O12+Försäljning!$C$13*Försäljning!O13+Försäljning!$C$14*Försäljning!O14+Försäljning!$C$15*Försäljning!O15+Försäljning!$C$16*Försäljning!O16+Försäljning!$C$17*Försäljning!O17+Försäljning!$C$18*Försäljning!O18+Försäljning!$C$19*Försäljning!O19+Försäljning!$C$20*Försäljning!O20+Försäljning!$C$21*Försäljning!O21+Försäljning!$C$22*Försäljning!O22+Försäljning!$C$23*Försäljning!O23+Försäljning!$C$24*Försäljning!O24+Försäljning!$C$25*Försäljning!O25+Försäljning!$C$26*Försäljning!O26+Försäljning!$C$27*Försäljning!O27+Försäljning!$C$28*Försäljning!O28+Försäljning!$C$29*Försäljning!O29+Försäljning!$C$30*Försäljning!O30</f>
        <v>300000</v>
      </c>
      <c r="Q9" s="170">
        <f>Försäljning!$C$7*Försäljning!P7+Försäljning!$C$8*Försäljning!P8+Försäljning!$C$9*Försäljning!P9+Försäljning!$C$10*Försäljning!P10+Försäljning!$C$11*Försäljning!P11+Försäljning!$C$12*Försäljning!P12+Försäljning!$C$13*Försäljning!P13+Försäljning!$C$14*Försäljning!P14+Försäljning!$C$15*Försäljning!P15+Försäljning!$C$16*Försäljning!P16+Försäljning!$C$17*Försäljning!P17+Försäljning!$C$18*Försäljning!P18+Försäljning!$C$19*Försäljning!P19+Försäljning!$C$20*Försäljning!P20+Försäljning!$C$21*Försäljning!P21+Försäljning!$C$22*Försäljning!P22+Försäljning!$C$23*Försäljning!P23+Försäljning!$C$24*Försäljning!P24+Försäljning!$C$25*Försäljning!P25+Försäljning!$C$26*Försäljning!P26+Försäljning!$C$27*Försäljning!P27+Försäljning!$C$28*Försäljning!P28+Försäljning!$C$29*Försäljning!P29+Försäljning!$C$30*Försäljning!P30</f>
        <v>300000</v>
      </c>
      <c r="R9" s="170"/>
      <c r="T9" s="15"/>
      <c r="U9" s="15"/>
      <c r="V9" s="218">
        <f aca="true" t="shared" si="0" ref="V9:V25">F9*(1+B9)</f>
        <v>375000</v>
      </c>
      <c r="W9" s="15"/>
      <c r="X9" s="15"/>
      <c r="Y9" s="15"/>
      <c r="Z9" s="15"/>
      <c r="AA9" s="15"/>
      <c r="AB9" s="15"/>
      <c r="AC9" s="15"/>
    </row>
    <row r="10" spans="1:29" ht="12.75">
      <c r="A10" s="119" t="s">
        <v>41</v>
      </c>
      <c r="B10" s="135"/>
      <c r="C10" s="120"/>
      <c r="D10" s="220"/>
      <c r="E10" s="220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3"/>
      <c r="T10" s="15"/>
      <c r="U10" s="15"/>
      <c r="V10" s="218">
        <f t="shared" si="0"/>
        <v>0</v>
      </c>
      <c r="W10" s="15"/>
      <c r="X10" s="15"/>
      <c r="Y10" s="15"/>
      <c r="Z10" s="15"/>
      <c r="AA10" s="15"/>
      <c r="AB10" s="15"/>
      <c r="AC10" s="15"/>
    </row>
    <row r="11" spans="1:29" ht="12.75">
      <c r="A11" s="4" t="s">
        <v>25</v>
      </c>
      <c r="B11" s="144">
        <v>0.25</v>
      </c>
      <c r="C11" s="50">
        <v>-1</v>
      </c>
      <c r="D11" s="219">
        <v>0</v>
      </c>
      <c r="E11" s="219">
        <v>0</v>
      </c>
      <c r="F11" s="174">
        <v>2000</v>
      </c>
      <c r="G11" s="174">
        <v>2000</v>
      </c>
      <c r="H11" s="174">
        <v>2000</v>
      </c>
      <c r="I11" s="174">
        <v>2000</v>
      </c>
      <c r="J11" s="174">
        <v>2000</v>
      </c>
      <c r="K11" s="174">
        <v>2000</v>
      </c>
      <c r="L11" s="174">
        <v>2000</v>
      </c>
      <c r="M11" s="174">
        <v>2000</v>
      </c>
      <c r="N11" s="174">
        <v>2000</v>
      </c>
      <c r="O11" s="174">
        <v>2000</v>
      </c>
      <c r="P11" s="174">
        <v>2000</v>
      </c>
      <c r="Q11" s="174">
        <v>2000</v>
      </c>
      <c r="R11" s="174">
        <v>2000</v>
      </c>
      <c r="T11" s="15"/>
      <c r="U11" s="15"/>
      <c r="V11" s="218">
        <f t="shared" si="0"/>
        <v>2500</v>
      </c>
      <c r="W11" s="15"/>
      <c r="X11" s="15"/>
      <c r="Y11" s="15"/>
      <c r="Z11" s="15"/>
      <c r="AA11" s="15"/>
      <c r="AB11" s="15"/>
      <c r="AC11" s="15"/>
    </row>
    <row r="12" spans="1:29" ht="12.75">
      <c r="A12" s="4" t="s">
        <v>37</v>
      </c>
      <c r="B12" s="144">
        <v>0.25</v>
      </c>
      <c r="C12" s="50">
        <v>2</v>
      </c>
      <c r="D12" s="219">
        <v>100</v>
      </c>
      <c r="E12" s="219">
        <v>100</v>
      </c>
      <c r="F12" s="174">
        <v>100</v>
      </c>
      <c r="G12" s="174">
        <v>100</v>
      </c>
      <c r="H12" s="174">
        <v>100</v>
      </c>
      <c r="I12" s="174">
        <v>100</v>
      </c>
      <c r="J12" s="174">
        <v>100</v>
      </c>
      <c r="K12" s="174">
        <v>100</v>
      </c>
      <c r="L12" s="174">
        <v>100</v>
      </c>
      <c r="M12" s="174">
        <v>100</v>
      </c>
      <c r="N12" s="174">
        <v>100</v>
      </c>
      <c r="O12" s="174">
        <v>100</v>
      </c>
      <c r="P12" s="174">
        <v>100</v>
      </c>
      <c r="Q12" s="174">
        <v>100</v>
      </c>
      <c r="R12" s="174">
        <v>100</v>
      </c>
      <c r="T12" s="15"/>
      <c r="U12" s="15"/>
      <c r="V12" s="218">
        <f t="shared" si="0"/>
        <v>125</v>
      </c>
      <c r="W12" s="15"/>
      <c r="X12" s="15"/>
      <c r="Y12" s="15"/>
      <c r="Z12" s="15"/>
      <c r="AA12" s="15"/>
      <c r="AB12" s="15"/>
      <c r="AC12" s="15"/>
    </row>
    <row r="13" spans="1:29" ht="12.75">
      <c r="A13" s="4" t="s">
        <v>26</v>
      </c>
      <c r="B13" s="144">
        <v>0.25</v>
      </c>
      <c r="C13" s="50">
        <v>1</v>
      </c>
      <c r="D13" s="219">
        <v>0</v>
      </c>
      <c r="E13" s="219">
        <v>200</v>
      </c>
      <c r="F13" s="174">
        <v>200</v>
      </c>
      <c r="G13" s="174"/>
      <c r="H13" s="174"/>
      <c r="I13" s="174">
        <v>200</v>
      </c>
      <c r="J13" s="174"/>
      <c r="K13" s="174"/>
      <c r="L13" s="174">
        <v>200</v>
      </c>
      <c r="M13" s="174"/>
      <c r="N13" s="174"/>
      <c r="O13" s="174">
        <v>200</v>
      </c>
      <c r="P13" s="174"/>
      <c r="Q13" s="174"/>
      <c r="R13" s="174">
        <v>200</v>
      </c>
      <c r="T13" s="15"/>
      <c r="U13" s="15"/>
      <c r="V13" s="218">
        <f t="shared" si="0"/>
        <v>250</v>
      </c>
      <c r="W13" s="15"/>
      <c r="X13" s="15"/>
      <c r="Y13" s="15"/>
      <c r="Z13" s="15"/>
      <c r="AA13" s="15"/>
      <c r="AB13" s="15"/>
      <c r="AC13" s="15"/>
    </row>
    <row r="14" spans="1:29" ht="12.75">
      <c r="A14" s="4" t="s">
        <v>27</v>
      </c>
      <c r="B14" s="144">
        <v>0.25</v>
      </c>
      <c r="C14" s="50">
        <v>1</v>
      </c>
      <c r="D14" s="219">
        <v>0</v>
      </c>
      <c r="E14" s="219">
        <v>200</v>
      </c>
      <c r="F14" s="174">
        <v>200</v>
      </c>
      <c r="G14" s="174"/>
      <c r="H14" s="174"/>
      <c r="I14" s="174">
        <v>200</v>
      </c>
      <c r="J14" s="174"/>
      <c r="K14" s="174"/>
      <c r="L14" s="174">
        <v>200</v>
      </c>
      <c r="M14" s="174"/>
      <c r="N14" s="174"/>
      <c r="O14" s="174">
        <v>200</v>
      </c>
      <c r="P14" s="174"/>
      <c r="Q14" s="174"/>
      <c r="R14" s="174">
        <v>200</v>
      </c>
      <c r="T14" s="15"/>
      <c r="U14" s="15"/>
      <c r="V14" s="218">
        <f t="shared" si="0"/>
        <v>250</v>
      </c>
      <c r="W14" s="15"/>
      <c r="X14" s="15"/>
      <c r="Y14" s="15"/>
      <c r="Z14" s="15"/>
      <c r="AA14" s="15"/>
      <c r="AB14" s="15"/>
      <c r="AC14" s="15"/>
    </row>
    <row r="15" spans="1:29" ht="12.75">
      <c r="A15" s="4" t="s">
        <v>29</v>
      </c>
      <c r="B15" s="144">
        <v>0.25</v>
      </c>
      <c r="C15" s="50">
        <v>0</v>
      </c>
      <c r="D15" s="219">
        <v>0</v>
      </c>
      <c r="E15" s="219">
        <v>0</v>
      </c>
      <c r="F15" s="174"/>
      <c r="G15" s="174"/>
      <c r="H15" s="174">
        <v>6000</v>
      </c>
      <c r="I15" s="174"/>
      <c r="J15" s="174"/>
      <c r="K15" s="174"/>
      <c r="L15" s="174">
        <v>6000</v>
      </c>
      <c r="M15" s="174"/>
      <c r="N15" s="174">
        <v>6000</v>
      </c>
      <c r="O15" s="174"/>
      <c r="P15" s="174"/>
      <c r="Q15" s="174"/>
      <c r="R15" s="174"/>
      <c r="T15" s="15"/>
      <c r="U15" s="15"/>
      <c r="V15" s="218">
        <f t="shared" si="0"/>
        <v>0</v>
      </c>
      <c r="W15" s="15"/>
      <c r="X15" s="15"/>
      <c r="Y15" s="15"/>
      <c r="Z15" s="15"/>
      <c r="AA15" s="15"/>
      <c r="AB15" s="15"/>
      <c r="AC15" s="15"/>
    </row>
    <row r="16" spans="1:29" ht="12.75">
      <c r="A16" s="4" t="s">
        <v>30</v>
      </c>
      <c r="B16" s="144">
        <v>0.25</v>
      </c>
      <c r="C16" s="50">
        <v>1</v>
      </c>
      <c r="D16" s="219">
        <v>0</v>
      </c>
      <c r="E16" s="219">
        <v>0</v>
      </c>
      <c r="F16" s="174"/>
      <c r="G16" s="174"/>
      <c r="H16" s="174"/>
      <c r="I16" s="174"/>
      <c r="J16" s="174">
        <v>8000</v>
      </c>
      <c r="K16" s="174"/>
      <c r="L16" s="174"/>
      <c r="M16" s="174"/>
      <c r="N16" s="174"/>
      <c r="O16" s="174"/>
      <c r="P16" s="174"/>
      <c r="Q16" s="174">
        <v>8000</v>
      </c>
      <c r="R16" s="174"/>
      <c r="T16" s="15"/>
      <c r="U16" s="15"/>
      <c r="V16" s="218">
        <f t="shared" si="0"/>
        <v>0</v>
      </c>
      <c r="W16" s="15"/>
      <c r="X16" s="15"/>
      <c r="Y16" s="15"/>
      <c r="Z16" s="15"/>
      <c r="AA16" s="15"/>
      <c r="AB16" s="15"/>
      <c r="AC16" s="15"/>
    </row>
    <row r="17" spans="1:29" ht="12.75">
      <c r="A17" s="4" t="s">
        <v>31</v>
      </c>
      <c r="B17" s="144">
        <v>0.25</v>
      </c>
      <c r="C17" s="50">
        <v>1</v>
      </c>
      <c r="D17" s="219">
        <v>0</v>
      </c>
      <c r="E17" s="219">
        <v>0</v>
      </c>
      <c r="F17" s="174">
        <v>400</v>
      </c>
      <c r="G17" s="174"/>
      <c r="H17" s="174"/>
      <c r="I17" s="174">
        <v>400</v>
      </c>
      <c r="J17" s="174"/>
      <c r="K17" s="174"/>
      <c r="L17" s="174">
        <v>400</v>
      </c>
      <c r="M17" s="174"/>
      <c r="N17" s="174"/>
      <c r="O17" s="174">
        <v>400</v>
      </c>
      <c r="P17" s="174"/>
      <c r="Q17" s="174"/>
      <c r="R17" s="174">
        <v>400</v>
      </c>
      <c r="T17" s="15"/>
      <c r="U17" s="15"/>
      <c r="V17" s="218">
        <f t="shared" si="0"/>
        <v>500</v>
      </c>
      <c r="W17" s="15"/>
      <c r="X17" s="15"/>
      <c r="Y17" s="15"/>
      <c r="Z17" s="15"/>
      <c r="AA17" s="15"/>
      <c r="AB17" s="15"/>
      <c r="AC17" s="15"/>
    </row>
    <row r="18" spans="1:29" ht="12.75">
      <c r="A18" s="4" t="s">
        <v>36</v>
      </c>
      <c r="B18" s="144">
        <v>0</v>
      </c>
      <c r="C18" s="50">
        <v>1</v>
      </c>
      <c r="D18" s="219">
        <v>0</v>
      </c>
      <c r="E18" s="219">
        <v>22000</v>
      </c>
      <c r="F18" s="174">
        <v>22000</v>
      </c>
      <c r="G18" s="174">
        <v>22000</v>
      </c>
      <c r="H18" s="174">
        <v>22000</v>
      </c>
      <c r="I18" s="174">
        <v>22000</v>
      </c>
      <c r="J18" s="174">
        <v>22000</v>
      </c>
      <c r="K18" s="174">
        <v>22000</v>
      </c>
      <c r="L18" s="174">
        <v>22000</v>
      </c>
      <c r="M18" s="174">
        <v>22000</v>
      </c>
      <c r="N18" s="174">
        <v>22000</v>
      </c>
      <c r="O18" s="174">
        <v>22000</v>
      </c>
      <c r="P18" s="174">
        <v>22000</v>
      </c>
      <c r="Q18" s="174">
        <v>22000</v>
      </c>
      <c r="R18" s="174"/>
      <c r="T18" s="15"/>
      <c r="U18" s="15"/>
      <c r="V18" s="218">
        <f t="shared" si="0"/>
        <v>22000</v>
      </c>
      <c r="W18" s="15"/>
      <c r="X18" s="15"/>
      <c r="Y18" s="15"/>
      <c r="Z18" s="15"/>
      <c r="AA18" s="15"/>
      <c r="AB18" s="15"/>
      <c r="AC18" s="15"/>
    </row>
    <row r="19" spans="1:29" ht="12.75">
      <c r="A19" s="4" t="s">
        <v>32</v>
      </c>
      <c r="B19" s="144">
        <v>0</v>
      </c>
      <c r="C19" s="50">
        <v>1</v>
      </c>
      <c r="D19" s="219">
        <v>0</v>
      </c>
      <c r="E19" s="219">
        <v>0</v>
      </c>
      <c r="F19" s="174"/>
      <c r="G19" s="174"/>
      <c r="H19" s="174"/>
      <c r="I19" s="174"/>
      <c r="J19" s="174">
        <v>8600</v>
      </c>
      <c r="K19" s="174"/>
      <c r="L19" s="174"/>
      <c r="M19" s="174"/>
      <c r="N19" s="174"/>
      <c r="O19" s="174"/>
      <c r="P19" s="174"/>
      <c r="Q19" s="174"/>
      <c r="R19" s="174"/>
      <c r="T19" s="15"/>
      <c r="U19" s="15"/>
      <c r="V19" s="218">
        <f t="shared" si="0"/>
        <v>0</v>
      </c>
      <c r="W19" s="15"/>
      <c r="X19" s="15"/>
      <c r="Y19" s="15"/>
      <c r="Z19" s="15"/>
      <c r="AA19" s="15"/>
      <c r="AB19" s="15"/>
      <c r="AC19" s="15"/>
    </row>
    <row r="20" spans="1:29" ht="12.75">
      <c r="A20" s="4" t="s">
        <v>33</v>
      </c>
      <c r="B20" s="144">
        <v>0.25</v>
      </c>
      <c r="C20" s="50">
        <v>1</v>
      </c>
      <c r="D20" s="219">
        <v>0</v>
      </c>
      <c r="E20" s="219">
        <v>0</v>
      </c>
      <c r="F20" s="174"/>
      <c r="G20" s="174">
        <v>200</v>
      </c>
      <c r="H20" s="174"/>
      <c r="I20" s="174"/>
      <c r="J20" s="174">
        <v>6000</v>
      </c>
      <c r="K20" s="174"/>
      <c r="L20" s="174"/>
      <c r="M20" s="174">
        <v>4000</v>
      </c>
      <c r="N20" s="174"/>
      <c r="O20" s="174">
        <v>2000</v>
      </c>
      <c r="P20" s="174"/>
      <c r="Q20" s="174"/>
      <c r="R20" s="174"/>
      <c r="T20" s="15"/>
      <c r="U20" s="15"/>
      <c r="V20" s="218">
        <f t="shared" si="0"/>
        <v>0</v>
      </c>
      <c r="W20" s="15"/>
      <c r="X20" s="15"/>
      <c r="Y20" s="15"/>
      <c r="Z20" s="15"/>
      <c r="AA20" s="15"/>
      <c r="AB20" s="15"/>
      <c r="AC20" s="15"/>
    </row>
    <row r="21" spans="1:29" ht="12.75">
      <c r="A21" s="4" t="s">
        <v>34</v>
      </c>
      <c r="B21" s="144">
        <v>0.25</v>
      </c>
      <c r="C21" s="50">
        <v>1</v>
      </c>
      <c r="D21" s="219">
        <v>0</v>
      </c>
      <c r="E21" s="219">
        <v>0</v>
      </c>
      <c r="F21" s="174"/>
      <c r="G21" s="174"/>
      <c r="H21" s="174"/>
      <c r="I21" s="174">
        <v>10450</v>
      </c>
      <c r="J21" s="174"/>
      <c r="K21" s="174"/>
      <c r="L21" s="174"/>
      <c r="M21" s="174"/>
      <c r="N21" s="174"/>
      <c r="O21" s="174"/>
      <c r="P21" s="174"/>
      <c r="Q21" s="174"/>
      <c r="R21" s="174"/>
      <c r="T21" s="15"/>
      <c r="U21" s="15"/>
      <c r="V21" s="218">
        <f t="shared" si="0"/>
        <v>0</v>
      </c>
      <c r="W21" s="15"/>
      <c r="X21" s="15"/>
      <c r="Y21" s="15"/>
      <c r="Z21" s="15"/>
      <c r="AA21" s="15"/>
      <c r="AB21" s="15"/>
      <c r="AC21" s="15"/>
    </row>
    <row r="22" spans="1:29" ht="12.75">
      <c r="A22" s="4" t="s">
        <v>35</v>
      </c>
      <c r="B22" s="144">
        <v>0.25</v>
      </c>
      <c r="C22" s="50">
        <v>1</v>
      </c>
      <c r="D22" s="219">
        <v>0</v>
      </c>
      <c r="E22" s="219">
        <v>20000</v>
      </c>
      <c r="F22" s="170">
        <f>Försäljning!$D$7*Försäljning!E7+Försäljning!$D$8*Försäljning!E8+Försäljning!$D$9*Försäljning!E9+Försäljning!$D$10*Försäljning!E10+Försäljning!$D$11*Försäljning!E11+Försäljning!$D$12*Försäljning!E12+Försäljning!$D$13*Försäljning!E13+Försäljning!$D$14*Försäljning!E14+Försäljning!$D$15*Försäljning!E15+Försäljning!$D$16*Försäljning!E16+Försäljning!$D$17*Försäljning!E17+Försäljning!$D$18*Försäljning!E18+Försäljning!$D$19*Försäljning!E19+Försäljning!$D$20*Försäljning!E20+Försäljning!$D$21*Försäljning!E21+Försäljning!$D$22*Försäljning!E22+Försäljning!$D$23*Försäljning!E23+Försäljning!$D$24*Försäljning!E24+Försäljning!$D$25*Försäljning!E25+Försäljning!$D$26*Försäljning!E26+Försäljning!$D$27*Försäljning!E27+Försäljning!$D$28*Försäljning!E28+Försäljning!$D$29*Försäljning!E29+Försäljning!$D$30*Försäljning!E30</f>
        <v>200000</v>
      </c>
      <c r="G22" s="170">
        <f>Försäljning!$D$7*Försäljning!F7+Försäljning!$D$8*Försäljning!F8+Försäljning!$D$9*Försäljning!F9+Försäljning!$D$10*Försäljning!F10+Försäljning!$D$11*Försäljning!F11+Försäljning!$D$12*Försäljning!F12+Försäljning!$D$13*Försäljning!F13+Försäljning!$D$14*Försäljning!F14+Försäljning!$D$15*Försäljning!F15+Försäljning!$D$16*Försäljning!F16+Försäljning!$D$17*Försäljning!F17+Försäljning!$D$18*Försäljning!F18+Försäljning!$D$19*Försäljning!F19+Försäljning!$D$20*Försäljning!F20+Försäljning!$D$21*Försäljning!F21+Försäljning!$D$22*Försäljning!F22+Försäljning!$D$23*Försäljning!F23+Försäljning!$D$24*Försäljning!F24+Försäljning!$D$25*Försäljning!F25+Försäljning!$D$26*Försäljning!F26+Försäljning!$D$27*Försäljning!F27+Försäljning!$D$28*Försäljning!F28+Försäljning!$D$29*Försäljning!F29+Försäljning!$D$30*Försäljning!F30</f>
        <v>200000</v>
      </c>
      <c r="H22" s="170">
        <f>Försäljning!$D$7*Försäljning!G7+Försäljning!$D$8*Försäljning!G8+Försäljning!$D$9*Försäljning!G9+Försäljning!$D$10*Försäljning!G10+Försäljning!$D$11*Försäljning!G11+Försäljning!$D$12*Försäljning!G12+Försäljning!$D$13*Försäljning!G13+Försäljning!$D$14*Försäljning!G14+Försäljning!$D$15*Försäljning!G15+Försäljning!$D$16*Försäljning!G16+Försäljning!$D$17*Försäljning!G17+Försäljning!$D$18*Försäljning!G18+Försäljning!$D$19*Försäljning!G19+Försäljning!$D$20*Försäljning!G20+Försäljning!$D$21*Försäljning!G21+Försäljning!$D$22*Försäljning!G22+Försäljning!$D$23*Försäljning!G23+Försäljning!$D$24*Försäljning!G24+Försäljning!$D$25*Försäljning!G25+Försäljning!$D$26*Försäljning!G26+Försäljning!$D$27*Försäljning!G27+Försäljning!$D$28*Försäljning!G28+Försäljning!$D$29*Försäljning!G29+Försäljning!$D$30*Försäljning!G30</f>
        <v>200000</v>
      </c>
      <c r="I22" s="170">
        <f>Försäljning!$D$7*Försäljning!H7+Försäljning!$D$8*Försäljning!H8+Försäljning!$D$9*Försäljning!H9+Försäljning!$D$10*Försäljning!H10+Försäljning!$D$11*Försäljning!H11+Försäljning!$D$12*Försäljning!H12+Försäljning!$D$13*Försäljning!H13+Försäljning!$D$14*Försäljning!H14+Försäljning!$D$15*Försäljning!H15+Försäljning!$D$16*Försäljning!H16+Försäljning!$D$17*Försäljning!H17+Försäljning!$D$18*Försäljning!H18+Försäljning!$D$19*Försäljning!H19+Försäljning!$D$20*Försäljning!H20+Försäljning!$D$21*Försäljning!H21+Försäljning!$D$22*Försäljning!H22+Försäljning!$D$23*Försäljning!H23+Försäljning!$D$24*Försäljning!H24+Försäljning!$D$25*Försäljning!H25+Försäljning!$D$26*Försäljning!H26+Försäljning!$D$27*Försäljning!H27+Försäljning!$D$28*Försäljning!H28+Försäljning!$D$29*Försäljning!H29+Försäljning!$D$30*Försäljning!H30</f>
        <v>200000</v>
      </c>
      <c r="J22" s="170">
        <f>Försäljning!$D$7*Försäljning!I7+Försäljning!$D$8*Försäljning!I8+Försäljning!$D$9*Försäljning!I9+Försäljning!$D$10*Försäljning!I10+Försäljning!$D$11*Försäljning!I11+Försäljning!$D$12*Försäljning!I12+Försäljning!$D$13*Försäljning!I13+Försäljning!$D$14*Försäljning!I14+Försäljning!$D$15*Försäljning!I15+Försäljning!$D$16*Försäljning!I16+Försäljning!$D$17*Försäljning!I17+Försäljning!$D$18*Försäljning!I18+Försäljning!$D$19*Försäljning!I19+Försäljning!$D$20*Försäljning!I20+Försäljning!$D$21*Försäljning!I21+Försäljning!$D$22*Försäljning!I22+Försäljning!$D$23*Försäljning!I23+Försäljning!$D$24*Försäljning!I24+Försäljning!$D$25*Försäljning!I25+Försäljning!$D$26*Försäljning!I26+Försäljning!$D$27*Försäljning!I27+Försäljning!$D$28*Försäljning!I28+Försäljning!$D$29*Försäljning!I29+Försäljning!$D$30*Försäljning!I30</f>
        <v>200000</v>
      </c>
      <c r="K22" s="170">
        <f>Försäljning!$D$7*Försäljning!J7+Försäljning!$D$8*Försäljning!J8+Försäljning!$D$9*Försäljning!J9+Försäljning!$D$10*Försäljning!J10+Försäljning!$D$11*Försäljning!J11+Försäljning!$D$12*Försäljning!J12+Försäljning!$D$13*Försäljning!J13+Försäljning!$D$14*Försäljning!J14+Försäljning!$D$15*Försäljning!J15+Försäljning!$D$16*Försäljning!J16+Försäljning!$D$17*Försäljning!J17+Försäljning!$D$18*Försäljning!J18+Försäljning!$D$19*Försäljning!J19+Försäljning!$D$20*Försäljning!J20+Försäljning!$D$21*Försäljning!J21+Försäljning!$D$22*Försäljning!J22+Försäljning!$D$23*Försäljning!J23+Försäljning!$D$24*Försäljning!J24+Försäljning!$D$25*Försäljning!J25+Försäljning!$D$26*Försäljning!J26+Försäljning!$D$27*Försäljning!J27+Försäljning!$D$28*Försäljning!J28+Försäljning!$D$29*Försäljning!J29+Försäljning!$D$30*Försäljning!J30</f>
        <v>200000</v>
      </c>
      <c r="L22" s="170">
        <f>Försäljning!$D$7*Försäljning!K7+Försäljning!$D$8*Försäljning!K8+Försäljning!$D$9*Försäljning!K9+Försäljning!$D$10*Försäljning!K10+Försäljning!$D$11*Försäljning!K11+Försäljning!$D$12*Försäljning!K12+Försäljning!$D$13*Försäljning!K13+Försäljning!$D$14*Försäljning!K14+Försäljning!$D$15*Försäljning!K15+Försäljning!$D$16*Försäljning!K16+Försäljning!$D$17*Försäljning!K17+Försäljning!$D$18*Försäljning!K18+Försäljning!$D$19*Försäljning!K19+Försäljning!$D$20*Försäljning!K20+Försäljning!$D$21*Försäljning!K21+Försäljning!$D$22*Försäljning!K22+Försäljning!$D$23*Försäljning!K23+Försäljning!$D$24*Försäljning!K24+Försäljning!$D$25*Försäljning!K25+Försäljning!$D$26*Försäljning!K26+Försäljning!$D$27*Försäljning!K27+Försäljning!$D$28*Försäljning!K28+Försäljning!$D$29*Försäljning!K29+Försäljning!$D$30*Försäljning!K30</f>
        <v>200000</v>
      </c>
      <c r="M22" s="170">
        <f>Försäljning!$D$7*Försäljning!L7+Försäljning!$D$8*Försäljning!L8+Försäljning!$D$9*Försäljning!L9+Försäljning!$D$10*Försäljning!L10+Försäljning!$D$11*Försäljning!L11+Försäljning!$D$12*Försäljning!L12+Försäljning!$D$13*Försäljning!L13+Försäljning!$D$14*Försäljning!L14+Försäljning!$D$15*Försäljning!L15+Försäljning!$D$16*Försäljning!L16+Försäljning!$D$17*Försäljning!L17+Försäljning!$D$18*Försäljning!L18+Försäljning!$D$19*Försäljning!L19+Försäljning!$D$20*Försäljning!L20+Försäljning!$D$21*Försäljning!L21+Försäljning!$D$22*Försäljning!L22+Försäljning!$D$23*Försäljning!L23+Försäljning!$D$24*Försäljning!L24+Försäljning!$D$25*Försäljning!L25+Försäljning!$D$26*Försäljning!L26+Försäljning!$D$27*Försäljning!L27+Försäljning!$D$28*Försäljning!L28+Försäljning!$D$29*Försäljning!L29+Försäljning!$D$30*Försäljning!L30</f>
        <v>200000</v>
      </c>
      <c r="N22" s="170">
        <f>Försäljning!$D$7*Försäljning!M7+Försäljning!$D$8*Försäljning!M8+Försäljning!$D$9*Försäljning!M9+Försäljning!$D$10*Försäljning!M10+Försäljning!$D$11*Försäljning!M11+Försäljning!$D$12*Försäljning!M12+Försäljning!$D$13*Försäljning!M13+Försäljning!$D$14*Försäljning!M14+Försäljning!$D$15*Försäljning!M15+Försäljning!$D$16*Försäljning!M16+Försäljning!$D$17*Försäljning!M17+Försäljning!$D$18*Försäljning!M18+Försäljning!$D$19*Försäljning!M19+Försäljning!$D$20*Försäljning!M20+Försäljning!$D$21*Försäljning!M21+Försäljning!$D$22*Försäljning!M22+Försäljning!$D$23*Försäljning!M23+Försäljning!$D$24*Försäljning!M24+Försäljning!$D$25*Försäljning!M25+Försäljning!$D$26*Försäljning!M26+Försäljning!$D$27*Försäljning!M27+Försäljning!$D$28*Försäljning!M28+Försäljning!$D$29*Försäljning!M29+Försäljning!$D$30*Försäljning!M30</f>
        <v>200000</v>
      </c>
      <c r="O22" s="170">
        <f>Försäljning!$D$7*Försäljning!N7+Försäljning!$D$8*Försäljning!N8+Försäljning!$D$9*Försäljning!N9+Försäljning!$D$10*Försäljning!N10+Försäljning!$D$11*Försäljning!N11+Försäljning!$D$12*Försäljning!N12+Försäljning!$D$13*Försäljning!N13+Försäljning!$D$14*Försäljning!N14+Försäljning!$D$15*Försäljning!N15+Försäljning!$D$16*Försäljning!N16+Försäljning!$D$17*Försäljning!N17+Försäljning!$D$18*Försäljning!N18+Försäljning!$D$19*Försäljning!N19+Försäljning!$D$20*Försäljning!N20+Försäljning!$D$21*Försäljning!N21+Försäljning!$D$22*Försäljning!N22+Försäljning!$D$23*Försäljning!N23+Försäljning!$D$24*Försäljning!N24+Försäljning!$D$25*Försäljning!N25+Försäljning!$D$26*Försäljning!N26+Försäljning!$D$27*Försäljning!N27+Försäljning!$D$28*Försäljning!N28+Försäljning!$D$29*Försäljning!N29+Försäljning!$D$30*Försäljning!N30</f>
        <v>200000</v>
      </c>
      <c r="P22" s="170">
        <f>Försäljning!$D$7*Försäljning!O7+Försäljning!$D$8*Försäljning!O8+Försäljning!$D$9*Försäljning!O9+Försäljning!$D$10*Försäljning!O10+Försäljning!$D$11*Försäljning!O11+Försäljning!$D$12*Försäljning!O12+Försäljning!$D$13*Försäljning!O13+Försäljning!$D$14*Försäljning!O14+Försäljning!$D$15*Försäljning!O15+Försäljning!$D$16*Försäljning!O16+Försäljning!$D$17*Försäljning!O17+Försäljning!$D$18*Försäljning!O18+Försäljning!$D$19*Försäljning!O19+Försäljning!$D$20*Försäljning!O20+Försäljning!$D$21*Försäljning!O21+Försäljning!$D$22*Försäljning!O22+Försäljning!$D$23*Försäljning!O23+Försäljning!$D$24*Försäljning!O24+Försäljning!$D$25*Försäljning!O25+Försäljning!$D$26*Försäljning!O26+Försäljning!$D$27*Försäljning!O27+Försäljning!$D$28*Försäljning!O28+Försäljning!$D$29*Försäljning!O29+Försäljning!$D$30*Försäljning!O30</f>
        <v>200000</v>
      </c>
      <c r="Q22" s="170">
        <f>Försäljning!$D$7*Försäljning!P7+Försäljning!$D$8*Försäljning!P8+Försäljning!$D$9*Försäljning!P9+Försäljning!$D$10*Försäljning!P10+Försäljning!$D$11*Försäljning!P11+Försäljning!$D$12*Försäljning!P12+Försäljning!$D$13*Försäljning!P13+Försäljning!$D$14*Försäljning!P14+Försäljning!$D$15*Försäljning!P15+Försäljning!$D$16*Försäljning!P16+Försäljning!$D$17*Försäljning!P17+Försäljning!$D$18*Försäljning!P18+Försäljning!$D$19*Försäljning!P19+Försäljning!$D$20*Försäljning!P20+Försäljning!$D$21*Försäljning!P21+Försäljning!$D$22*Försäljning!P22+Försäljning!$D$23*Försäljning!P23+Försäljning!$D$24*Försäljning!P24+Försäljning!$D$25*Försäljning!P25+Försäljning!$D$26*Försäljning!P26+Försäljning!$D$27*Försäljning!P27+Försäljning!$D$28*Försäljning!P28+Försäljning!$D$29*Försäljning!P29+Försäljning!$D$30*Försäljning!P30</f>
        <v>200000</v>
      </c>
      <c r="R22" s="170"/>
      <c r="T22" s="15"/>
      <c r="U22" s="15"/>
      <c r="V22" s="218">
        <f t="shared" si="0"/>
        <v>250000</v>
      </c>
      <c r="W22" s="15"/>
      <c r="X22" s="15"/>
      <c r="Y22" s="15"/>
      <c r="Z22" s="15"/>
      <c r="AA22" s="15"/>
      <c r="AB22" s="15"/>
      <c r="AC22" s="15"/>
    </row>
    <row r="23" spans="1:29" ht="12.75">
      <c r="A23" s="4" t="s">
        <v>38</v>
      </c>
      <c r="B23" s="144">
        <v>0.25</v>
      </c>
      <c r="C23" s="50">
        <v>1</v>
      </c>
      <c r="D23" s="219">
        <v>0</v>
      </c>
      <c r="E23" s="219">
        <v>0</v>
      </c>
      <c r="F23" s="174"/>
      <c r="G23" s="174"/>
      <c r="H23" s="174">
        <v>5000</v>
      </c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T23" s="15"/>
      <c r="U23" s="15"/>
      <c r="V23" s="218">
        <f t="shared" si="0"/>
        <v>0</v>
      </c>
      <c r="W23" s="15"/>
      <c r="X23" s="15"/>
      <c r="Y23" s="15"/>
      <c r="Z23" s="15"/>
      <c r="AA23" s="15"/>
      <c r="AB23" s="15"/>
      <c r="AC23" s="15"/>
    </row>
    <row r="24" spans="1:29" ht="12.75">
      <c r="A24" s="4" t="s">
        <v>49</v>
      </c>
      <c r="B24" s="144">
        <v>0.25</v>
      </c>
      <c r="C24" s="50">
        <v>0</v>
      </c>
      <c r="D24" s="219">
        <v>0</v>
      </c>
      <c r="E24" s="219">
        <v>0</v>
      </c>
      <c r="F24" s="174"/>
      <c r="G24" s="174">
        <v>600</v>
      </c>
      <c r="H24" s="174"/>
      <c r="I24" s="174"/>
      <c r="J24" s="174">
        <v>600</v>
      </c>
      <c r="K24" s="174"/>
      <c r="L24" s="174">
        <v>600</v>
      </c>
      <c r="M24" s="174"/>
      <c r="N24" s="174"/>
      <c r="O24" s="174">
        <v>600</v>
      </c>
      <c r="P24" s="174"/>
      <c r="Q24" s="174"/>
      <c r="R24" s="174"/>
      <c r="T24" s="15"/>
      <c r="U24" s="15"/>
      <c r="V24" s="218">
        <f t="shared" si="0"/>
        <v>0</v>
      </c>
      <c r="W24" s="15"/>
      <c r="X24" s="15"/>
      <c r="Y24" s="15"/>
      <c r="Z24" s="15"/>
      <c r="AA24" s="15"/>
      <c r="AB24" s="15"/>
      <c r="AC24" s="15"/>
    </row>
    <row r="25" spans="1:29" ht="12.75">
      <c r="A25" s="4" t="s">
        <v>39</v>
      </c>
      <c r="B25" s="144">
        <v>0.25</v>
      </c>
      <c r="C25" s="50">
        <v>1</v>
      </c>
      <c r="D25" s="219">
        <v>0</v>
      </c>
      <c r="E25" s="219">
        <v>0</v>
      </c>
      <c r="F25" s="174"/>
      <c r="G25" s="174"/>
      <c r="H25" s="174">
        <v>100</v>
      </c>
      <c r="I25" s="174"/>
      <c r="J25" s="174"/>
      <c r="K25" s="174">
        <v>200</v>
      </c>
      <c r="L25" s="174"/>
      <c r="M25" s="174"/>
      <c r="N25" s="174"/>
      <c r="O25" s="174"/>
      <c r="P25" s="174"/>
      <c r="Q25" s="175"/>
      <c r="R25" s="175"/>
      <c r="T25" s="15"/>
      <c r="U25" s="15"/>
      <c r="V25" s="218">
        <f t="shared" si="0"/>
        <v>0</v>
      </c>
      <c r="W25" s="15"/>
      <c r="X25" s="15"/>
      <c r="Y25" s="15"/>
      <c r="Z25" s="15"/>
      <c r="AA25" s="15"/>
      <c r="AB25" s="15"/>
      <c r="AC25" s="15"/>
    </row>
    <row r="26" spans="1:29" ht="12.75">
      <c r="A26" s="119" t="s">
        <v>42</v>
      </c>
      <c r="B26" s="135"/>
      <c r="C26" s="120"/>
      <c r="D26" s="171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6"/>
      <c r="R26" s="177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2.75">
      <c r="A27" s="56" t="s">
        <v>68</v>
      </c>
      <c r="B27" s="136"/>
      <c r="C27" s="57">
        <v>0</v>
      </c>
      <c r="D27" s="178"/>
      <c r="E27" s="178"/>
      <c r="F27" s="174">
        <v>10</v>
      </c>
      <c r="G27" s="174">
        <v>10</v>
      </c>
      <c r="H27" s="174">
        <v>10</v>
      </c>
      <c r="I27" s="174">
        <v>10</v>
      </c>
      <c r="J27" s="174">
        <v>10</v>
      </c>
      <c r="K27" s="174">
        <v>10</v>
      </c>
      <c r="L27" s="174">
        <v>10</v>
      </c>
      <c r="M27" s="174">
        <v>10</v>
      </c>
      <c r="N27" s="174">
        <v>10</v>
      </c>
      <c r="O27" s="174">
        <v>10</v>
      </c>
      <c r="P27" s="174">
        <v>10</v>
      </c>
      <c r="Q27" s="174">
        <v>10</v>
      </c>
      <c r="R27" s="174">
        <v>10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2.75">
      <c r="A28" s="11" t="s">
        <v>67</v>
      </c>
      <c r="B28" s="90"/>
      <c r="C28" s="55">
        <v>0</v>
      </c>
      <c r="D28" s="181"/>
      <c r="E28" s="181"/>
      <c r="F28" s="174">
        <v>5</v>
      </c>
      <c r="G28" s="174">
        <v>5</v>
      </c>
      <c r="H28" s="174">
        <v>5</v>
      </c>
      <c r="I28" s="174">
        <v>5</v>
      </c>
      <c r="J28" s="174">
        <v>5</v>
      </c>
      <c r="K28" s="174">
        <v>5</v>
      </c>
      <c r="L28" s="174">
        <v>5</v>
      </c>
      <c r="M28" s="174">
        <v>5</v>
      </c>
      <c r="N28" s="174">
        <v>5</v>
      </c>
      <c r="O28" s="174">
        <v>5</v>
      </c>
      <c r="P28" s="174">
        <v>5</v>
      </c>
      <c r="Q28" s="174">
        <v>5</v>
      </c>
      <c r="R28" s="174">
        <v>5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2.75">
      <c r="A29" s="119" t="s">
        <v>43</v>
      </c>
      <c r="B29" s="135"/>
      <c r="C29" s="120"/>
      <c r="D29" s="171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6"/>
      <c r="R29" s="177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2.75">
      <c r="A30" s="56" t="s">
        <v>44</v>
      </c>
      <c r="B30" s="136"/>
      <c r="C30" s="57">
        <v>0</v>
      </c>
      <c r="D30" s="178"/>
      <c r="E30" s="178"/>
      <c r="F30" s="174"/>
      <c r="G30" s="174"/>
      <c r="H30" s="174">
        <v>5000</v>
      </c>
      <c r="I30" s="174"/>
      <c r="J30" s="174"/>
      <c r="K30" s="174"/>
      <c r="L30" s="174">
        <v>50000</v>
      </c>
      <c r="M30" s="174"/>
      <c r="N30" s="174"/>
      <c r="O30" s="174"/>
      <c r="P30" s="174"/>
      <c r="Q30" s="179"/>
      <c r="R30" s="180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1" t="s">
        <v>45</v>
      </c>
      <c r="B31" s="90"/>
      <c r="C31" s="55">
        <v>0</v>
      </c>
      <c r="D31" s="181"/>
      <c r="E31" s="181"/>
      <c r="F31" s="174"/>
      <c r="G31" s="174"/>
      <c r="H31" s="174"/>
      <c r="I31" s="174"/>
      <c r="J31" s="174">
        <v>6000</v>
      </c>
      <c r="K31" s="174"/>
      <c r="L31" s="174"/>
      <c r="M31" s="174"/>
      <c r="N31" s="174">
        <v>200</v>
      </c>
      <c r="O31" s="174"/>
      <c r="P31" s="174"/>
      <c r="Q31" s="174"/>
      <c r="R31" s="180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18" ht="12.75">
      <c r="A32" s="123" t="s">
        <v>66</v>
      </c>
      <c r="B32" s="123"/>
      <c r="C32" s="120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</row>
    <row r="33" spans="1:18" ht="12.75">
      <c r="A33" s="58" t="s">
        <v>69</v>
      </c>
      <c r="B33" s="137"/>
      <c r="C33" s="59">
        <v>0</v>
      </c>
      <c r="D33" s="182"/>
      <c r="E33" s="182"/>
      <c r="F33" s="174"/>
      <c r="G33" s="174"/>
      <c r="H33" s="174"/>
      <c r="I33" s="174">
        <v>5000</v>
      </c>
      <c r="J33" s="174"/>
      <c r="K33" s="174"/>
      <c r="L33" s="174"/>
      <c r="M33" s="174"/>
      <c r="N33" s="174"/>
      <c r="O33" s="174"/>
      <c r="P33" s="174"/>
      <c r="Q33" s="174"/>
      <c r="R33" s="174">
        <v>5000</v>
      </c>
    </row>
    <row r="34" spans="1:18" ht="12.75">
      <c r="A34" s="58" t="s">
        <v>71</v>
      </c>
      <c r="B34" s="137"/>
      <c r="C34" s="59">
        <v>0</v>
      </c>
      <c r="D34" s="182"/>
      <c r="E34" s="182"/>
      <c r="F34" s="174"/>
      <c r="G34" s="174"/>
      <c r="H34" s="174"/>
      <c r="I34" s="174"/>
      <c r="J34" s="174">
        <v>200</v>
      </c>
      <c r="K34" s="174"/>
      <c r="L34" s="174"/>
      <c r="M34" s="174"/>
      <c r="N34" s="174"/>
      <c r="O34" s="174"/>
      <c r="P34" s="174"/>
      <c r="Q34" s="174"/>
      <c r="R34" s="174"/>
    </row>
    <row r="35" spans="1:18" ht="12.75">
      <c r="A35" s="58" t="s">
        <v>70</v>
      </c>
      <c r="B35" s="137"/>
      <c r="C35" s="59">
        <v>0</v>
      </c>
      <c r="D35" s="182"/>
      <c r="E35" s="182"/>
      <c r="F35" s="174"/>
      <c r="G35" s="174"/>
      <c r="H35" s="174"/>
      <c r="I35" s="174"/>
      <c r="J35" s="174"/>
      <c r="K35" s="174"/>
      <c r="L35" s="174">
        <v>5000</v>
      </c>
      <c r="M35" s="174"/>
      <c r="N35" s="174"/>
      <c r="O35" s="174"/>
      <c r="P35" s="174"/>
      <c r="Q35" s="174"/>
      <c r="R35" s="174">
        <v>5000</v>
      </c>
    </row>
    <row r="36" spans="1:18" ht="12.75">
      <c r="A36" s="58" t="s">
        <v>72</v>
      </c>
      <c r="B36" s="137"/>
      <c r="C36" s="59">
        <v>0</v>
      </c>
      <c r="D36" s="182"/>
      <c r="E36" s="182"/>
      <c r="F36" s="174"/>
      <c r="G36" s="174"/>
      <c r="H36" s="174"/>
      <c r="I36" s="174"/>
      <c r="J36" s="174"/>
      <c r="K36" s="174"/>
      <c r="L36" s="174"/>
      <c r="M36" s="174">
        <v>300</v>
      </c>
      <c r="N36" s="174"/>
      <c r="O36" s="174"/>
      <c r="P36" s="174"/>
      <c r="Q36" s="174"/>
      <c r="R36" s="174"/>
    </row>
    <row r="37" spans="1:18" ht="12.75">
      <c r="A37" s="127" t="s">
        <v>128</v>
      </c>
      <c r="B37" s="138"/>
      <c r="C37" s="1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4"/>
    </row>
    <row r="38" spans="1:18" ht="12.75">
      <c r="A38" s="58" t="s">
        <v>128</v>
      </c>
      <c r="B38" s="137"/>
      <c r="C38" s="128"/>
      <c r="D38" s="185"/>
      <c r="E38" s="185"/>
      <c r="F38" s="217">
        <v>100</v>
      </c>
      <c r="G38" s="217"/>
      <c r="H38" s="217"/>
      <c r="I38" s="217">
        <v>5000</v>
      </c>
      <c r="J38" s="217"/>
      <c r="K38" s="217"/>
      <c r="L38" s="217">
        <v>6000</v>
      </c>
      <c r="M38" s="217"/>
      <c r="N38" s="217"/>
      <c r="O38" s="217"/>
      <c r="P38" s="217"/>
      <c r="Q38" s="217"/>
      <c r="R38" s="186"/>
    </row>
    <row r="39" spans="4:18" ht="12.75"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</row>
    <row r="40" spans="1:18" ht="12.75">
      <c r="A40" s="142" t="s">
        <v>130</v>
      </c>
      <c r="B40" s="143"/>
      <c r="C40" s="143"/>
      <c r="D40" s="187"/>
      <c r="E40" s="187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7"/>
    </row>
    <row r="41" spans="1:18" ht="12.75">
      <c r="A41" s="141" t="s">
        <v>132</v>
      </c>
      <c r="D41" s="188"/>
      <c r="E41" s="188"/>
      <c r="F41" s="198">
        <f>Försäljning!E7*Försäljning!$B7+Försäljning!E8*Försäljning!$B8+Försäljning!E9*Försäljning!$B9+Försäljning!E10*Försäljning!$B10+Försäljning!E11*Försäljning!$B11+Försäljning!E12*Försäljning!$B12+Försäljning!E13*Försäljning!$B13+Försäljning!E14*Försäljning!$B14+Försäljning!E15*Försäljning!$B15+Försäljning!E16*Försäljning!$B16+Försäljning!E17*Försäljning!$B17+Försäljning!E18*Försäljning!$B18+Försäljning!E19*Försäljning!$B19+Försäljning!E20*Försäljning!$B20+Försäljning!E21*Försäljning!$B21+Försäljning!E22*Försäljning!$B22+Försäljning!E23*Försäljning!$B23+Försäljning!E24*Försäljning!$B24+Försäljning!E25*Försäljning!$B25+Försäljning!E26*Försäljning!$B26+Försäljning!E27*Försäljning!$B27+Försäljning!E28*Försäljning!$B28+Försäljning!E29*Försäljning!$B29+Försäljning!E30*Försäljning!$B30</f>
        <v>250000</v>
      </c>
      <c r="G41" s="198">
        <f>Försäljning!F7*Försäljning!$B7+Försäljning!F8*Försäljning!$B8+Försäljning!F9*Försäljning!$B9+Försäljning!F10*Försäljning!$B10+Försäljning!F11*Försäljning!$B11+Försäljning!F12*Försäljning!$B12+Försäljning!F13*Försäljning!$B13+Försäljning!F14*Försäljning!$B14+Försäljning!F15*Försäljning!$B15+Försäljning!F16*Försäljning!$B16+Försäljning!F17*Försäljning!$B17+Försäljning!F18*Försäljning!$B18+Försäljning!F19*Försäljning!$B19+Försäljning!F20*Försäljning!$B20+Försäljning!F21*Försäljning!$B21+Försäljning!F22*Försäljning!$B22+Försäljning!F23*Försäljning!$B23+Försäljning!F24*Försäljning!$B24+Försäljning!F25*Försäljning!$B25+Försäljning!F26*Försäljning!$B26+Försäljning!F27*Försäljning!$B27+Försäljning!F28*Försäljning!$B28+Försäljning!F29*Försäljning!$B29+Försäljning!F30*Försäljning!$B30</f>
        <v>250000</v>
      </c>
      <c r="H41" s="198">
        <f>Försäljning!G7*Försäljning!$B7+Försäljning!G8*Försäljning!$B8+Försäljning!G9*Försäljning!$B9+Försäljning!G10*Försäljning!$B10+Försäljning!G11*Försäljning!$B11+Försäljning!G12*Försäljning!$B12+Försäljning!G13*Försäljning!$B13+Försäljning!G14*Försäljning!$B14+Försäljning!G15*Försäljning!$B15+Försäljning!G16*Försäljning!$B16+Försäljning!G17*Försäljning!$B17+Försäljning!G18*Försäljning!$B18+Försäljning!G19*Försäljning!$B19+Försäljning!G20*Försäljning!$B20+Försäljning!G21*Försäljning!$B21+Försäljning!G22*Försäljning!$B22+Försäljning!G23*Försäljning!$B23+Försäljning!G24*Försäljning!$B24+Försäljning!G25*Försäljning!$B25+Försäljning!G26*Försäljning!$B26+Försäljning!G27*Försäljning!$B27+Försäljning!G28*Försäljning!$B28+Försäljning!G29*Försäljning!$B29+Försäljning!G30*Försäljning!$B30</f>
        <v>250000</v>
      </c>
      <c r="I41" s="198">
        <f>Försäljning!H7*Försäljning!$B7+Försäljning!H8*Försäljning!$B8+Försäljning!H9*Försäljning!$B9+Försäljning!H10*Försäljning!$B10+Försäljning!H11*Försäljning!$B11+Försäljning!H12*Försäljning!$B12+Försäljning!H13*Försäljning!$B13+Försäljning!H14*Försäljning!$B14+Försäljning!H15*Försäljning!$B15+Försäljning!H16*Försäljning!$B16+Försäljning!H17*Försäljning!$B17+Försäljning!H18*Försäljning!$B18+Försäljning!H19*Försäljning!$B19+Försäljning!H20*Försäljning!$B20+Försäljning!H21*Försäljning!$B21+Försäljning!H22*Försäljning!$B22+Försäljning!H23*Försäljning!$B23+Försäljning!H24*Försäljning!$B24+Försäljning!H25*Försäljning!$B25+Försäljning!H26*Försäljning!$B26+Försäljning!H27*Försäljning!$B27+Försäljning!H28*Försäljning!$B28+Försäljning!H29*Försäljning!$B29+Försäljning!H30*Försäljning!$B30</f>
        <v>250000</v>
      </c>
      <c r="J41" s="198">
        <f>Försäljning!I7*Försäljning!$B7+Försäljning!I8*Försäljning!$B8+Försäljning!I9*Försäljning!$B9+Försäljning!I10*Försäljning!$B10+Försäljning!I11*Försäljning!$B11+Försäljning!I12*Försäljning!$B12+Försäljning!I13*Försäljning!$B13+Försäljning!I14*Försäljning!$B14+Försäljning!I15*Försäljning!$B15+Försäljning!I16*Försäljning!$B16+Försäljning!I17*Försäljning!$B17+Försäljning!I18*Försäljning!$B18+Försäljning!I19*Försäljning!$B19+Försäljning!I20*Försäljning!$B20+Försäljning!I21*Försäljning!$B21+Försäljning!I22*Försäljning!$B22+Försäljning!I23*Försäljning!$B23+Försäljning!I24*Försäljning!$B24+Försäljning!I25*Försäljning!$B25+Försäljning!I26*Försäljning!$B26+Försäljning!I27*Försäljning!$B27+Försäljning!I28*Försäljning!$B28+Försäljning!I29*Försäljning!$B29+Försäljning!I30*Försäljning!$B30</f>
        <v>250000</v>
      </c>
      <c r="K41" s="198">
        <f>Försäljning!J7*Försäljning!$B7+Försäljning!J8*Försäljning!$B8+Försäljning!J9*Försäljning!$B9+Försäljning!J10*Försäljning!$B10+Försäljning!J11*Försäljning!$B11+Försäljning!J12*Försäljning!$B12+Försäljning!J13*Försäljning!$B13+Försäljning!J14*Försäljning!$B14+Försäljning!J15*Försäljning!$B15+Försäljning!J16*Försäljning!$B16+Försäljning!J17*Försäljning!$B17+Försäljning!J18*Försäljning!$B18+Försäljning!J19*Försäljning!$B19+Försäljning!J20*Försäljning!$B20+Försäljning!J21*Försäljning!$B21+Försäljning!J22*Försäljning!$B22+Försäljning!J23*Försäljning!$B23+Försäljning!J24*Försäljning!$B24+Försäljning!J25*Försäljning!$B25+Försäljning!J26*Försäljning!$B26+Försäljning!J27*Försäljning!$B27+Försäljning!J28*Försäljning!$B28+Försäljning!J29*Försäljning!$B29+Försäljning!J30*Försäljning!$B30</f>
        <v>250000</v>
      </c>
      <c r="L41" s="198">
        <f>Försäljning!K7*Försäljning!$B7+Försäljning!K8*Försäljning!$B8+Försäljning!K9*Försäljning!$B9+Försäljning!K10*Försäljning!$B10+Försäljning!K11*Försäljning!$B11+Försäljning!K12*Försäljning!$B12+Försäljning!K13*Försäljning!$B13+Försäljning!K14*Försäljning!$B14+Försäljning!K15*Försäljning!$B15+Försäljning!K16*Försäljning!$B16+Försäljning!K17*Försäljning!$B17+Försäljning!K18*Försäljning!$B18+Försäljning!K19*Försäljning!$B19+Försäljning!K20*Försäljning!$B20+Försäljning!K21*Försäljning!$B21+Försäljning!K22*Försäljning!$B22+Försäljning!K23*Försäljning!$B23+Försäljning!K24*Försäljning!$B24+Försäljning!K25*Försäljning!$B25+Försäljning!K26*Försäljning!$B26+Försäljning!K27*Försäljning!$B27+Försäljning!K28*Försäljning!$B28+Försäljning!K29*Försäljning!$B29+Försäljning!K30*Försäljning!$B30</f>
        <v>250000</v>
      </c>
      <c r="M41" s="198">
        <f>Försäljning!L7*Försäljning!$B7+Försäljning!L8*Försäljning!$B8+Försäljning!L9*Försäljning!$B9+Försäljning!L10*Försäljning!$B10+Försäljning!L11*Försäljning!$B11+Försäljning!L12*Försäljning!$B12+Försäljning!L13*Försäljning!$B13+Försäljning!L14*Försäljning!$B14+Försäljning!L15*Försäljning!$B15+Försäljning!L16*Försäljning!$B16+Försäljning!L17*Försäljning!$B17+Försäljning!L18*Försäljning!$B18+Försäljning!L19*Försäljning!$B19+Försäljning!L20*Försäljning!$B20+Försäljning!L21*Försäljning!$B21+Försäljning!L22*Försäljning!$B22+Försäljning!L23*Försäljning!$B23+Försäljning!L24*Försäljning!$B24+Försäljning!L25*Försäljning!$B25+Försäljning!L26*Försäljning!$B26+Försäljning!L27*Försäljning!$B27+Försäljning!L28*Försäljning!$B28+Försäljning!L29*Försäljning!$B29+Försäljning!L30*Försäljning!$B30</f>
        <v>250000</v>
      </c>
      <c r="N41" s="198">
        <f>Försäljning!M7*Försäljning!$B7+Försäljning!M8*Försäljning!$B8+Försäljning!M9*Försäljning!$B9+Försäljning!M10*Försäljning!$B10+Försäljning!M11*Försäljning!$B11+Försäljning!M12*Försäljning!$B12+Försäljning!M13*Försäljning!$B13+Försäljning!M14*Försäljning!$B14+Försäljning!M15*Försäljning!$B15+Försäljning!M16*Försäljning!$B16+Försäljning!M17*Försäljning!$B17+Försäljning!M18*Försäljning!$B18+Försäljning!M19*Försäljning!$B19+Försäljning!M20*Försäljning!$B20+Försäljning!M21*Försäljning!$B21+Försäljning!M22*Försäljning!$B22+Försäljning!M23*Försäljning!$B23+Försäljning!M24*Försäljning!$B24+Försäljning!M25*Försäljning!$B25+Försäljning!M26*Försäljning!$B26+Försäljning!M27*Försäljning!$B27+Försäljning!M28*Försäljning!$B28+Försäljning!M29*Försäljning!$B29+Försäljning!M30*Försäljning!$B30</f>
        <v>250000</v>
      </c>
      <c r="O41" s="198">
        <f>Försäljning!N7*Försäljning!$B7+Försäljning!N8*Försäljning!$B8+Försäljning!N9*Försäljning!$B9+Försäljning!N10*Försäljning!$B10+Försäljning!N11*Försäljning!$B11+Försäljning!N12*Försäljning!$B12+Försäljning!N13*Försäljning!$B13+Försäljning!N14*Försäljning!$B14+Försäljning!N15*Försäljning!$B15+Försäljning!N16*Försäljning!$B16+Försäljning!N17*Försäljning!$B17+Försäljning!N18*Försäljning!$B18+Försäljning!N19*Försäljning!$B19+Försäljning!N20*Försäljning!$B20+Försäljning!N21*Försäljning!$B21+Försäljning!N22*Försäljning!$B22+Försäljning!N23*Försäljning!$B23+Försäljning!N24*Försäljning!$B24+Försäljning!N25*Försäljning!$B25+Försäljning!N26*Försäljning!$B26+Försäljning!N27*Försäljning!$B27+Försäljning!N28*Försäljning!$B28+Försäljning!N29*Försäljning!$B29+Försäljning!N30*Försäljning!$B30</f>
        <v>250000</v>
      </c>
      <c r="P41" s="198">
        <f>Försäljning!O7*Försäljning!$B7+Försäljning!O8*Försäljning!$B8+Försäljning!O9*Försäljning!$B9+Försäljning!O10*Försäljning!$B10+Försäljning!O11*Försäljning!$B11+Försäljning!O12*Försäljning!$B12+Försäljning!O13*Försäljning!$B13+Försäljning!O14*Försäljning!$B14+Försäljning!O15*Försäljning!$B15+Försäljning!O16*Försäljning!$B16+Försäljning!O17*Försäljning!$B17+Försäljning!O18*Försäljning!$B18+Försäljning!O19*Försäljning!$B19+Försäljning!O20*Försäljning!$B20+Försäljning!O21*Försäljning!$B21+Försäljning!O22*Försäljning!$B22+Försäljning!O23*Försäljning!$B23+Försäljning!O24*Försäljning!$B24+Försäljning!O25*Försäljning!$B25+Försäljning!O26*Försäljning!$B26+Försäljning!O27*Försäljning!$B27+Försäljning!O28*Försäljning!$B28+Försäljning!O29*Försäljning!$B29+Försäljning!O30*Försäljning!$B30</f>
        <v>250000</v>
      </c>
      <c r="Q41" s="198">
        <f>Försäljning!P7*Försäljning!$B7+Försäljning!P8*Försäljning!$B8+Försäljning!P9*Försäljning!$B9+Försäljning!P10*Försäljning!$B10+Försäljning!P11*Försäljning!$B11+Försäljning!P12*Försäljning!$B12+Försäljning!P13*Försäljning!$B13+Försäljning!P14*Försäljning!$B14+Försäljning!P15*Försäljning!$B15+Försäljning!P16*Försäljning!$B16+Försäljning!P17*Försäljning!$B17+Försäljning!P18*Försäljning!$B18+Försäljning!P19*Försäljning!$B19+Försäljning!P20*Försäljning!$B20+Försäljning!P21*Försäljning!$B21+Försäljning!P22*Försäljning!$B22+Försäljning!P23*Försäljning!$B23+Försäljning!P24*Försäljning!$B24+Försäljning!P25*Försäljning!$B25+Försäljning!P26*Försäljning!$B26+Försäljning!P27*Försäljning!$B27+Försäljning!P28*Försäljning!$B28+Försäljning!P29*Försäljning!$B29+Försäljning!P30*Försäljning!$B30</f>
        <v>250000</v>
      </c>
      <c r="R41" s="198">
        <f>Försäljning!Q7*Försäljning!$B7+Försäljning!Q8*Försäljning!$B8+Försäljning!Q9*Försäljning!$B9+Försäljning!Q10*Försäljning!$B10+Försäljning!Q11*Försäljning!$B11+Försäljning!Q12*Försäljning!$B12+Försäljning!Q13*Försäljning!$B13+Försäljning!Q14*Försäljning!$B14+Försäljning!Q15*Försäljning!$B15+Försäljning!Q16*Försäljning!$B16+Försäljning!Q17*Försäljning!$B17+Försäljning!Q18*Försäljning!$B18+Försäljning!Q19*Försäljning!$B19+Försäljning!Q20*Försäljning!$B20+Försäljning!Q21*Försäljning!$B21+Försäljning!Q22*Försäljning!$B22+Försäljning!Q23*Försäljning!$B23+Försäljning!Q24*Försäljning!$B24+Försäljning!Q25*Försäljning!$B25+Försäljning!Q26*Försäljning!$B26+Försäljning!Q27*Försäljning!$B27+Försäljning!Q28*Försäljning!$B28+Försäljning!Q29*Försäljning!$B29+Försäljning!Q30*Försäljning!$B30</f>
        <v>0</v>
      </c>
    </row>
    <row r="42" spans="1:18" ht="12.75">
      <c r="A42" s="42" t="s">
        <v>133</v>
      </c>
      <c r="D42" s="186"/>
      <c r="E42" s="186"/>
      <c r="F42" s="199">
        <f>F9*$B9+F11*$B11+F12*$B12+F13*$B13+F14*$B14+F15*$B15+F16*$B16+F17*$B17+F18*$B18+F19*$B19+F20*$B20+F21*$B21+F22*$B22+F23*$B23+F24*$B24+F25*$B25+'Inköp inventarier'!B31*'Inköp inventarier'!$B$4</f>
        <v>128225</v>
      </c>
      <c r="G42" s="199">
        <f>G9*$B9+G11*$B11+G12*$B12+G13*$B13+G14*$B14+G15*$B15+G16*$B16+G17*$B17+G18*$B18+G19*$B19+G20*$B20+G21*$B21+G22*$B22+G23*$B23+G24*$B24+G25*$B25+'Inköp inventarier'!C31*'Inköp inventarier'!$B$4</f>
        <v>125725</v>
      </c>
      <c r="H42" s="199">
        <f>H9*$B9+H11*$B11+H12*$B12+H13*$B13+H14*$B14+H15*$B15+H16*$B16+H17*$B17+H18*$B18+H19*$B19+H20*$B20+H21*$B21+H22*$B22+H23*$B23+H24*$B24+H25*$B25+'Inköp inventarier'!D31*'Inköp inventarier'!$B$4</f>
        <v>128300</v>
      </c>
      <c r="I42" s="199">
        <f>I9*$B9+I11*$B11+I12*$B12+I13*$B13+I14*$B14+I15*$B15+I16*$B16+I17*$B17+I18*$B18+I19*$B19+I20*$B20+I21*$B21+I22*$B22+I23*$B23+I24*$B24+I25*$B25+'Inköp inventarier'!E31*'Inköp inventarier'!$B$4</f>
        <v>130837.5</v>
      </c>
      <c r="J42" s="199">
        <f>J9*$B9+J11*$B11+J12*$B12+J13*$B13+J14*$B14+J15*$B15+J16*$B16+J17*$B17+J18*$B18+J19*$B19+J20*$B20+J21*$B21+J22*$B22+J23*$B23+J24*$B24+J25*$B25+'Inköp inventarier'!F31*'Inköp inventarier'!$B$4</f>
        <v>131675</v>
      </c>
      <c r="K42" s="199">
        <f>K9*$B9+K11*$B11+K12*$B12+K13*$B13+K14*$B14+K15*$B15+K16*$B16+K17*$B17+K18*$B18+K19*$B19+K20*$B20+K21*$B21+K22*$B22+K23*$B23+K24*$B24+K25*$B25+'Inköp inventarier'!G31*'Inköp inventarier'!$B$4</f>
        <v>150575</v>
      </c>
      <c r="L42" s="199">
        <f>L9*$B9+L11*$B11+L12*$B12+L13*$B13+L14*$B14+L15*$B15+L16*$B16+L17*$B17+L18*$B18+L19*$B19+L20*$B20+L21*$B21+L22*$B22+L23*$B23+L24*$B24+L25*$B25+'Inköp inventarier'!H31*'Inköp inventarier'!$B$4</f>
        <v>129875</v>
      </c>
      <c r="M42" s="199">
        <f>M9*$B9+M11*$B11+M12*$B12+M13*$B13+M14*$B14+M15*$B15+M16*$B16+M17*$B17+M18*$B18+M19*$B19+M20*$B20+M21*$B21+M22*$B22+M23*$B23+M24*$B24+M25*$B25+'Inköp inventarier'!I31*'Inköp inventarier'!$B$4</f>
        <v>126525</v>
      </c>
      <c r="N42" s="199">
        <f>N9*$B9+N11*$B11+N12*$B12+N13*$B13+N14*$B14+N15*$B15+N16*$B16+N17*$B17+N18*$B18+N19*$B19+N20*$B20+N21*$B21+N22*$B22+N23*$B23+N24*$B24+N25*$B25+'Inköp inventarier'!J31*'Inköp inventarier'!$B$4</f>
        <v>152025</v>
      </c>
      <c r="O42" s="199">
        <f>O9*$B9+O11*$B11+O12*$B12+O13*$B13+O14*$B14+O15*$B15+O16*$B16+O17*$B17+O18*$B18+O19*$B19+O20*$B20+O21*$B21+O22*$B22+O23*$B23+O24*$B24+O25*$B25+'Inköp inventarier'!K31*'Inköp inventarier'!$B$4</f>
        <v>128875</v>
      </c>
      <c r="P42" s="199">
        <f>P9*$B9+P11*$B11+P12*$B12+P13*$B13+P14*$B14+P15*$B15+P16*$B16+P17*$B17+P18*$B18+P19*$B19+P20*$B20+P21*$B21+P22*$B22+P23*$B23+P24*$B24+P25*$B25+'Inköp inventarier'!L31*'Inköp inventarier'!$B$4</f>
        <v>125525</v>
      </c>
      <c r="Q42" s="199">
        <f>Q9*$B9+Q11*$B11+Q12*$B12+Q13*$B13+Q14*$B14+Q15*$B15+Q16*$B16+Q17*$B17+Q18*$B18+Q19*$B19+Q20*$B20+Q21*$B21+Q22*$B22+Q23*$B23+Q24*$B24+Q25*$B25+'Inköp inventarier'!M31*'Inköp inventarier'!$B$4</f>
        <v>127525</v>
      </c>
      <c r="R42" s="199">
        <f>R9*$B9+R11*$B11+R12*$B12+R13*$B13+R14*$B14+R15*$B15+R16*$B16+R17*$B17+R18*$B18+R19*$B19+R20*$B20+R21*$B21+R22*$B22+R23*$B23+R24*$B24+R25*$B25+'Inköp inventarier'!N31*'Inköp inventarier'!$B$4</f>
        <v>725</v>
      </c>
    </row>
    <row r="43" spans="1:18" ht="12.75">
      <c r="A43" s="129" t="s">
        <v>134</v>
      </c>
      <c r="B43" s="145">
        <v>0</v>
      </c>
      <c r="C43" s="146">
        <v>2</v>
      </c>
      <c r="D43" s="186"/>
      <c r="E43" s="186"/>
      <c r="F43" s="199">
        <f>F42-F41</f>
        <v>-121775</v>
      </c>
      <c r="G43" s="199">
        <f aca="true" t="shared" si="1" ref="G43:R43">G42-G41</f>
        <v>-124275</v>
      </c>
      <c r="H43" s="199">
        <f t="shared" si="1"/>
        <v>-121700</v>
      </c>
      <c r="I43" s="199">
        <f t="shared" si="1"/>
        <v>-119162.5</v>
      </c>
      <c r="J43" s="199">
        <f t="shared" si="1"/>
        <v>-118325</v>
      </c>
      <c r="K43" s="199">
        <f t="shared" si="1"/>
        <v>-99425</v>
      </c>
      <c r="L43" s="199">
        <f t="shared" si="1"/>
        <v>-120125</v>
      </c>
      <c r="M43" s="199">
        <f t="shared" si="1"/>
        <v>-123475</v>
      </c>
      <c r="N43" s="199">
        <f t="shared" si="1"/>
        <v>-97975</v>
      </c>
      <c r="O43" s="199">
        <f t="shared" si="1"/>
        <v>-121125</v>
      </c>
      <c r="P43" s="199">
        <f t="shared" si="1"/>
        <v>-124475</v>
      </c>
      <c r="Q43" s="199">
        <f t="shared" si="1"/>
        <v>-122475</v>
      </c>
      <c r="R43" s="199">
        <f t="shared" si="1"/>
        <v>725</v>
      </c>
    </row>
  </sheetData>
  <sheetProtection/>
  <mergeCells count="1">
    <mergeCell ref="H1:J1"/>
  </mergeCells>
  <hyperlinks>
    <hyperlink ref="H1:J1" location="Huvudmeny!A1" display="&gt;&gt; Till huvudmenyn"/>
  </hyperlink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showGridLines="0" zoomScalePageLayoutView="0" workbookViewId="0" topLeftCell="A7">
      <selection activeCell="C36" sqref="C36"/>
    </sheetView>
  </sheetViews>
  <sheetFormatPr defaultColWidth="9.140625" defaultRowHeight="12.75"/>
  <cols>
    <col min="1" max="1" width="24.7109375" style="0" customWidth="1"/>
    <col min="2" max="2" width="12.57421875" style="0" customWidth="1"/>
    <col min="3" max="3" width="9.8515625" style="0" bestFit="1" customWidth="1"/>
    <col min="4" max="4" width="8.28125" style="0" customWidth="1"/>
    <col min="5" max="6" width="9.8515625" style="0" bestFit="1" customWidth="1"/>
    <col min="14" max="25" width="9.140625" style="14" customWidth="1"/>
  </cols>
  <sheetData>
    <row r="1" spans="1:13" ht="15.75">
      <c r="A1" s="97" t="s">
        <v>47</v>
      </c>
      <c r="B1" s="110" t="s">
        <v>50</v>
      </c>
      <c r="C1" s="22"/>
      <c r="D1" s="22"/>
      <c r="E1" s="22"/>
      <c r="F1" s="22"/>
      <c r="G1" s="22"/>
      <c r="H1" s="23"/>
      <c r="I1" s="22"/>
      <c r="J1" s="22"/>
      <c r="K1" s="22"/>
      <c r="L1" s="22"/>
      <c r="M1" s="24"/>
    </row>
    <row r="2" spans="1:25" ht="12.75">
      <c r="A2" s="25"/>
      <c r="B2" s="9"/>
      <c r="C2" s="9"/>
      <c r="D2" s="9"/>
      <c r="E2" s="9"/>
      <c r="F2" s="10"/>
      <c r="G2" s="241" t="s">
        <v>120</v>
      </c>
      <c r="H2" s="242"/>
      <c r="I2" s="242"/>
      <c r="J2" s="10"/>
      <c r="K2" s="10"/>
      <c r="L2" s="10"/>
      <c r="M2" s="2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.75">
      <c r="A3" s="112" t="s">
        <v>48</v>
      </c>
      <c r="B3" s="31">
        <v>5</v>
      </c>
      <c r="C3" s="111" t="s">
        <v>1</v>
      </c>
      <c r="D3" s="7"/>
      <c r="E3" s="7"/>
      <c r="F3" s="10"/>
      <c r="G3" s="10"/>
      <c r="H3" s="9"/>
      <c r="I3" s="10"/>
      <c r="J3" s="10"/>
      <c r="K3" s="10"/>
      <c r="L3" s="10"/>
      <c r="M3" s="2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2.75">
      <c r="A4" s="158" t="s">
        <v>130</v>
      </c>
      <c r="B4" s="159">
        <v>0.25</v>
      </c>
      <c r="C4" s="10"/>
      <c r="D4" s="7"/>
      <c r="E4" s="7"/>
      <c r="F4" s="10"/>
      <c r="G4" s="10"/>
      <c r="H4" s="9"/>
      <c r="I4" s="10"/>
      <c r="J4" s="10"/>
      <c r="K4" s="10"/>
      <c r="L4" s="10"/>
      <c r="M4" s="21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.75">
      <c r="A5" s="25"/>
      <c r="B5" s="10"/>
      <c r="C5" s="10"/>
      <c r="D5" s="10"/>
      <c r="E5" s="10"/>
      <c r="F5" s="10"/>
      <c r="G5" s="10"/>
      <c r="H5" s="9"/>
      <c r="I5" s="10"/>
      <c r="J5" s="10"/>
      <c r="K5" s="10"/>
      <c r="L5" s="10"/>
      <c r="M5" s="21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2.75">
      <c r="A6" s="29" t="s">
        <v>1</v>
      </c>
      <c r="B6" s="87">
        <f>Huvudmeny!G8</f>
        <v>2008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49"/>
      <c r="N6" s="16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9" t="s">
        <v>2</v>
      </c>
      <c r="B7" s="88" t="s">
        <v>3</v>
      </c>
      <c r="C7" s="88" t="s">
        <v>4</v>
      </c>
      <c r="D7" s="88" t="s">
        <v>5</v>
      </c>
      <c r="E7" s="88" t="s">
        <v>6</v>
      </c>
      <c r="F7" s="88" t="s">
        <v>7</v>
      </c>
      <c r="G7" s="88" t="s">
        <v>8</v>
      </c>
      <c r="H7" s="88" t="s">
        <v>9</v>
      </c>
      <c r="I7" s="88" t="s">
        <v>10</v>
      </c>
      <c r="J7" s="88" t="s">
        <v>11</v>
      </c>
      <c r="K7" s="88" t="s">
        <v>12</v>
      </c>
      <c r="L7" s="88" t="s">
        <v>13</v>
      </c>
      <c r="M7" s="88" t="s">
        <v>14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2.75">
      <c r="A8" s="12"/>
      <c r="B8" s="222">
        <v>10000</v>
      </c>
      <c r="C8" s="222"/>
      <c r="D8" s="222"/>
      <c r="E8" s="222">
        <v>10000</v>
      </c>
      <c r="F8" s="222">
        <v>10000</v>
      </c>
      <c r="G8" s="222">
        <v>100000</v>
      </c>
      <c r="H8" s="222">
        <v>10000</v>
      </c>
      <c r="I8" s="222"/>
      <c r="J8" s="222">
        <v>100000</v>
      </c>
      <c r="K8" s="222">
        <v>10000</v>
      </c>
      <c r="L8" s="222"/>
      <c r="M8" s="222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2.75">
      <c r="A9" s="13"/>
      <c r="B9" s="222"/>
      <c r="C9" s="190"/>
      <c r="D9" s="190"/>
      <c r="E9" s="222"/>
      <c r="F9" s="190"/>
      <c r="G9" s="190"/>
      <c r="H9" s="190"/>
      <c r="I9" s="190"/>
      <c r="J9" s="190"/>
      <c r="K9" s="190"/>
      <c r="L9" s="190"/>
      <c r="M9" s="190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2.75">
      <c r="A10" s="1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2.75">
      <c r="A11" s="13"/>
      <c r="B11" s="222"/>
      <c r="C11" s="190"/>
      <c r="D11" s="190"/>
      <c r="E11" s="222"/>
      <c r="F11" s="190"/>
      <c r="G11" s="190"/>
      <c r="H11" s="190"/>
      <c r="I11" s="190"/>
      <c r="J11" s="190"/>
      <c r="K11" s="190"/>
      <c r="L11" s="190"/>
      <c r="M11" s="190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2.75">
      <c r="A12" s="13"/>
      <c r="B12" s="222"/>
      <c r="C12" s="190"/>
      <c r="D12" s="190"/>
      <c r="E12" s="222"/>
      <c r="F12" s="190"/>
      <c r="G12" s="190"/>
      <c r="H12" s="190"/>
      <c r="I12" s="190"/>
      <c r="J12" s="190"/>
      <c r="K12" s="190"/>
      <c r="L12" s="190"/>
      <c r="M12" s="190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2.75">
      <c r="A13" s="13"/>
      <c r="B13" s="222"/>
      <c r="C13" s="190"/>
      <c r="D13" s="190"/>
      <c r="E13" s="222"/>
      <c r="F13" s="190"/>
      <c r="G13" s="190"/>
      <c r="H13" s="190"/>
      <c r="I13" s="190"/>
      <c r="J13" s="190"/>
      <c r="K13" s="190"/>
      <c r="L13" s="190"/>
      <c r="M13" s="19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12.75">
      <c r="A14" s="13"/>
      <c r="B14" s="222"/>
      <c r="C14" s="190"/>
      <c r="D14" s="190"/>
      <c r="E14" s="222"/>
      <c r="F14" s="190"/>
      <c r="G14" s="190"/>
      <c r="H14" s="190"/>
      <c r="I14" s="190"/>
      <c r="J14" s="190"/>
      <c r="K14" s="190"/>
      <c r="L14" s="190"/>
      <c r="M14" s="190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2.75">
      <c r="A15" s="13"/>
      <c r="B15" s="222"/>
      <c r="C15" s="190"/>
      <c r="D15" s="190"/>
      <c r="E15" s="222"/>
      <c r="F15" s="190"/>
      <c r="G15" s="190"/>
      <c r="H15" s="190"/>
      <c r="I15" s="190"/>
      <c r="J15" s="190"/>
      <c r="K15" s="190"/>
      <c r="L15" s="190"/>
      <c r="M15" s="190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2.75">
      <c r="A16" s="13"/>
      <c r="B16" s="222"/>
      <c r="C16" s="190"/>
      <c r="D16" s="190"/>
      <c r="E16" s="222"/>
      <c r="F16" s="190"/>
      <c r="G16" s="190"/>
      <c r="H16" s="190"/>
      <c r="I16" s="190"/>
      <c r="J16" s="190"/>
      <c r="K16" s="190"/>
      <c r="L16" s="190"/>
      <c r="M16" s="19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2.75">
      <c r="A17" s="13"/>
      <c r="B17" s="222"/>
      <c r="C17" s="190"/>
      <c r="D17" s="190"/>
      <c r="E17" s="222"/>
      <c r="F17" s="190"/>
      <c r="G17" s="190"/>
      <c r="H17" s="190"/>
      <c r="I17" s="190"/>
      <c r="J17" s="190"/>
      <c r="K17" s="190"/>
      <c r="L17" s="190"/>
      <c r="M17" s="190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2.75">
      <c r="A18" s="13"/>
      <c r="B18" s="222"/>
      <c r="C18" s="190"/>
      <c r="D18" s="190"/>
      <c r="E18" s="222"/>
      <c r="F18" s="190"/>
      <c r="G18" s="190"/>
      <c r="H18" s="190"/>
      <c r="I18" s="190"/>
      <c r="J18" s="190"/>
      <c r="K18" s="190"/>
      <c r="L18" s="190"/>
      <c r="M18" s="19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12.75">
      <c r="A19" s="13"/>
      <c r="B19" s="222"/>
      <c r="C19" s="190"/>
      <c r="D19" s="190"/>
      <c r="E19" s="222"/>
      <c r="F19" s="190"/>
      <c r="G19" s="190"/>
      <c r="H19" s="190"/>
      <c r="I19" s="190"/>
      <c r="J19" s="190"/>
      <c r="K19" s="190"/>
      <c r="L19" s="190"/>
      <c r="M19" s="19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2.75">
      <c r="A20" s="13"/>
      <c r="B20" s="222"/>
      <c r="C20" s="190"/>
      <c r="D20" s="190"/>
      <c r="E20" s="222"/>
      <c r="F20" s="190"/>
      <c r="G20" s="190"/>
      <c r="H20" s="190"/>
      <c r="I20" s="190"/>
      <c r="J20" s="190"/>
      <c r="K20" s="190"/>
      <c r="L20" s="190"/>
      <c r="M20" s="190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2.75">
      <c r="A21" s="13"/>
      <c r="B21" s="222"/>
      <c r="C21" s="190"/>
      <c r="D21" s="190"/>
      <c r="E21" s="222"/>
      <c r="F21" s="190"/>
      <c r="G21" s="190"/>
      <c r="H21" s="190"/>
      <c r="I21" s="190"/>
      <c r="J21" s="190"/>
      <c r="K21" s="190"/>
      <c r="L21" s="190"/>
      <c r="M21" s="19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2.75">
      <c r="A22" s="13"/>
      <c r="B22" s="222"/>
      <c r="C22" s="190"/>
      <c r="D22" s="190"/>
      <c r="E22" s="222"/>
      <c r="F22" s="190"/>
      <c r="G22" s="190"/>
      <c r="H22" s="190"/>
      <c r="I22" s="190"/>
      <c r="J22" s="190"/>
      <c r="K22" s="190"/>
      <c r="L22" s="190"/>
      <c r="M22" s="190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2.75">
      <c r="A23" s="13"/>
      <c r="B23" s="222"/>
      <c r="C23" s="190"/>
      <c r="D23" s="190"/>
      <c r="E23" s="222"/>
      <c r="F23" s="190"/>
      <c r="G23" s="190"/>
      <c r="H23" s="190"/>
      <c r="I23" s="190"/>
      <c r="J23" s="190"/>
      <c r="K23" s="190"/>
      <c r="L23" s="190"/>
      <c r="M23" s="190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2.75">
      <c r="A24" s="13"/>
      <c r="B24" s="222"/>
      <c r="C24" s="190"/>
      <c r="D24" s="190"/>
      <c r="E24" s="222"/>
      <c r="F24" s="190"/>
      <c r="G24" s="190"/>
      <c r="H24" s="190"/>
      <c r="I24" s="190"/>
      <c r="J24" s="190"/>
      <c r="K24" s="190"/>
      <c r="L24" s="190"/>
      <c r="M24" s="190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2.75">
      <c r="A25" s="1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2.75">
      <c r="A26" s="13"/>
      <c r="B26" s="222"/>
      <c r="C26" s="190"/>
      <c r="D26" s="190"/>
      <c r="E26" s="222"/>
      <c r="F26" s="190"/>
      <c r="G26" s="190"/>
      <c r="H26" s="190"/>
      <c r="I26" s="190"/>
      <c r="J26" s="190"/>
      <c r="K26" s="190"/>
      <c r="L26" s="190"/>
      <c r="M26" s="190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2.75">
      <c r="A27" s="13"/>
      <c r="B27" s="222"/>
      <c r="C27" s="190"/>
      <c r="D27" s="190"/>
      <c r="E27" s="222"/>
      <c r="F27" s="190"/>
      <c r="G27" s="190"/>
      <c r="H27" s="190"/>
      <c r="I27" s="190"/>
      <c r="J27" s="190"/>
      <c r="K27" s="190"/>
      <c r="L27" s="190"/>
      <c r="M27" s="190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2.75">
      <c r="A28" s="1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2.75">
      <c r="A29" s="13"/>
      <c r="B29" s="222"/>
      <c r="C29" s="190"/>
      <c r="D29" s="190"/>
      <c r="E29" s="222"/>
      <c r="F29" s="190"/>
      <c r="G29" s="190"/>
      <c r="H29" s="190"/>
      <c r="I29" s="190"/>
      <c r="J29" s="190"/>
      <c r="K29" s="190"/>
      <c r="L29" s="190"/>
      <c r="M29" s="190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>
      <c r="A30" s="13"/>
      <c r="B30" s="222"/>
      <c r="C30" s="190"/>
      <c r="D30" s="190"/>
      <c r="E30" s="222"/>
      <c r="F30" s="190"/>
      <c r="G30" s="190"/>
      <c r="H30" s="190"/>
      <c r="I30" s="190"/>
      <c r="J30" s="190"/>
      <c r="K30" s="190"/>
      <c r="L30" s="190"/>
      <c r="M30" s="190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>
      <c r="A31" s="223" t="s">
        <v>15</v>
      </c>
      <c r="B31" s="224">
        <f>SUM(B8:B30)</f>
        <v>10000</v>
      </c>
      <c r="C31" s="224">
        <f aca="true" t="shared" si="0" ref="C31:M31">SUM(C8:C30)</f>
        <v>0</v>
      </c>
      <c r="D31" s="224">
        <f t="shared" si="0"/>
        <v>0</v>
      </c>
      <c r="E31" s="224">
        <f t="shared" si="0"/>
        <v>10000</v>
      </c>
      <c r="F31" s="224">
        <f t="shared" si="0"/>
        <v>10000</v>
      </c>
      <c r="G31" s="224">
        <f t="shared" si="0"/>
        <v>100000</v>
      </c>
      <c r="H31" s="224">
        <f t="shared" si="0"/>
        <v>10000</v>
      </c>
      <c r="I31" s="224">
        <f t="shared" si="0"/>
        <v>0</v>
      </c>
      <c r="J31" s="224">
        <f t="shared" si="0"/>
        <v>100000</v>
      </c>
      <c r="K31" s="224">
        <f t="shared" si="0"/>
        <v>10000</v>
      </c>
      <c r="L31" s="224">
        <f t="shared" si="0"/>
        <v>0</v>
      </c>
      <c r="M31" s="224">
        <f t="shared" si="0"/>
        <v>0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13" ht="12.75">
      <c r="A32" s="225" t="s">
        <v>141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7"/>
    </row>
    <row r="33" spans="1:13" ht="12.75">
      <c r="A33" s="228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9"/>
    </row>
    <row r="34" spans="1:13" ht="12.75">
      <c r="A34" s="230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9"/>
    </row>
    <row r="35" spans="1:13" ht="12.75">
      <c r="A35" s="29" t="s">
        <v>1</v>
      </c>
      <c r="B35" s="87">
        <f>Huvudmeny!G8</f>
        <v>2008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31"/>
    </row>
    <row r="36" spans="1:13" ht="12.75">
      <c r="A36" s="29" t="s">
        <v>2</v>
      </c>
      <c r="B36" s="88" t="s">
        <v>3</v>
      </c>
      <c r="C36" s="88" t="s">
        <v>4</v>
      </c>
      <c r="D36" s="88" t="s">
        <v>5</v>
      </c>
      <c r="E36" s="88" t="s">
        <v>6</v>
      </c>
      <c r="F36" s="88" t="s">
        <v>7</v>
      </c>
      <c r="G36" s="88" t="s">
        <v>8</v>
      </c>
      <c r="H36" s="88" t="s">
        <v>9</v>
      </c>
      <c r="I36" s="88" t="s">
        <v>10</v>
      </c>
      <c r="J36" s="88" t="s">
        <v>11</v>
      </c>
      <c r="K36" s="88" t="s">
        <v>12</v>
      </c>
      <c r="L36" s="88" t="s">
        <v>13</v>
      </c>
      <c r="M36" s="88" t="s">
        <v>14</v>
      </c>
    </row>
    <row r="37" spans="1:13" ht="12.75">
      <c r="A37" s="12" t="s">
        <v>142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</row>
    <row r="38" spans="1:13" ht="12.75">
      <c r="A38" s="13" t="s">
        <v>143</v>
      </c>
      <c r="B38" s="222"/>
      <c r="C38" s="190"/>
      <c r="D38" s="190"/>
      <c r="E38" s="222"/>
      <c r="F38" s="190"/>
      <c r="G38" s="190"/>
      <c r="H38" s="190"/>
      <c r="I38" s="190"/>
      <c r="J38" s="190"/>
      <c r="K38" s="190"/>
      <c r="L38" s="190"/>
      <c r="M38" s="190"/>
    </row>
  </sheetData>
  <sheetProtection/>
  <mergeCells count="1">
    <mergeCell ref="G2:I2"/>
  </mergeCells>
  <hyperlinks>
    <hyperlink ref="G2:I2" location="Huvudmeny!A1" display="&gt;&gt; Till huvudmenyn"/>
  </hyperlink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22.421875" style="0" customWidth="1"/>
    <col min="2" max="2" width="11.421875" style="0" customWidth="1"/>
    <col min="3" max="3" width="10.00390625" style="0" bestFit="1" customWidth="1"/>
    <col min="4" max="13" width="9.421875" style="0" bestFit="1" customWidth="1"/>
  </cols>
  <sheetData>
    <row r="1" spans="1:13" ht="15.75">
      <c r="A1" s="97" t="s">
        <v>51</v>
      </c>
      <c r="B1" s="32"/>
      <c r="C1" s="22"/>
      <c r="D1" s="22"/>
      <c r="E1" s="22"/>
      <c r="F1" s="22"/>
      <c r="G1" s="240" t="s">
        <v>120</v>
      </c>
      <c r="H1" s="243"/>
      <c r="I1" s="243"/>
      <c r="J1" s="22"/>
      <c r="K1" s="22"/>
      <c r="L1" s="22"/>
      <c r="M1" s="24"/>
    </row>
    <row r="2" spans="1:13" ht="12.75">
      <c r="A2" s="25"/>
      <c r="B2" s="9"/>
      <c r="C2" s="9"/>
      <c r="D2" s="9"/>
      <c r="E2" s="9"/>
      <c r="F2" s="10"/>
      <c r="G2" s="10"/>
      <c r="H2" s="9"/>
      <c r="I2" s="10"/>
      <c r="J2" s="10"/>
      <c r="K2" s="10"/>
      <c r="L2" s="10"/>
      <c r="M2" s="21"/>
    </row>
    <row r="3" spans="1:13" ht="12.75">
      <c r="A3" s="26"/>
      <c r="B3" s="34"/>
      <c r="C3" s="10"/>
      <c r="D3" s="7"/>
      <c r="E3" s="7"/>
      <c r="F3" s="10"/>
      <c r="G3" s="10"/>
      <c r="H3" s="9"/>
      <c r="I3" s="10"/>
      <c r="J3" s="10"/>
      <c r="K3" s="10"/>
      <c r="L3" s="10"/>
      <c r="M3" s="21"/>
    </row>
    <row r="4" spans="1:13" ht="12.75">
      <c r="A4" s="25"/>
      <c r="B4" s="10"/>
      <c r="C4" s="10"/>
      <c r="D4" s="10"/>
      <c r="E4" s="10"/>
      <c r="F4" s="10"/>
      <c r="G4" s="10"/>
      <c r="H4" s="9"/>
      <c r="I4" s="10"/>
      <c r="J4" s="10"/>
      <c r="K4" s="10"/>
      <c r="L4" s="10"/>
      <c r="M4" s="21"/>
    </row>
    <row r="5" spans="1:13" ht="12.75">
      <c r="A5" s="4" t="s">
        <v>1</v>
      </c>
      <c r="B5" s="86">
        <f>Huvudmeny!G8</f>
        <v>2008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39"/>
    </row>
    <row r="6" spans="1:13" ht="12.75">
      <c r="A6" s="4" t="s">
        <v>2</v>
      </c>
      <c r="B6" s="36" t="s">
        <v>3</v>
      </c>
      <c r="C6" s="36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 t="s">
        <v>10</v>
      </c>
      <c r="J6" s="36" t="s">
        <v>11</v>
      </c>
      <c r="K6" s="36" t="s">
        <v>12</v>
      </c>
      <c r="L6" s="36" t="s">
        <v>13</v>
      </c>
      <c r="M6" s="36" t="s">
        <v>14</v>
      </c>
    </row>
    <row r="7" spans="1:13" ht="12.75">
      <c r="A7" s="70" t="s">
        <v>53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7" ht="12.75">
      <c r="A8" s="156" t="s">
        <v>138</v>
      </c>
      <c r="B8" s="148">
        <f>Huvudmeny!G15*(Försäljning!$E$3/(Försäljning!$E$3+Försäljning!$F$3))+(Försäljning!E31+'Utgifter, Egna ins &amp; uttag'!F41)*Försäljning!$D$3</f>
        <v>413115.67164179106</v>
      </c>
      <c r="C8" s="148">
        <f>Huvudmeny!G15*(Försäljning!$F$3/(Försäljning!$E$3+Försäljning!$F$3))+Försäljning!$E$3*(Försäljning!E31+'Utgifter, Egna ins &amp; uttag'!F41)+Försäljning!$D$3*(Försäljning!F31+'Utgifter, Egna ins &amp; uttag'!G41)</f>
        <v>825634.328358209</v>
      </c>
      <c r="D8" s="157">
        <f>Försäljning!$F$3*(Försäljning!E31+'Utgifter, Egna ins &amp; uttag'!F41)+Försäljning!$E$3*(Försäljning!F31+'Utgifter, Egna ins &amp; uttag'!G41)+Försäljning!$D$3*(Försäljning!G31+'Utgifter, Egna ins &amp; uttag'!H41)</f>
        <v>1250000</v>
      </c>
      <c r="E8" s="148">
        <f>Försäljning!$F$3*(Försäljning!F31+'Utgifter, Egna ins &amp; uttag'!G41)+Försäljning!$E$3*(Försäljning!G31+'Utgifter, Egna ins &amp; uttag'!H41)+Försäljning!$D$3*(Försäljning!H31+'Utgifter, Egna ins &amp; uttag'!I41)</f>
        <v>1250000</v>
      </c>
      <c r="F8" s="148">
        <f>Försäljning!$F$3*(Försäljning!G31+'Utgifter, Egna ins &amp; uttag'!H41)+Försäljning!$E$3*(Försäljning!H31+'Utgifter, Egna ins &amp; uttag'!I41)+Försäljning!$D$3*(Försäljning!I31+'Utgifter, Egna ins &amp; uttag'!J41)</f>
        <v>1250000</v>
      </c>
      <c r="G8" s="148">
        <f>Försäljning!$F$3*(Försäljning!H31+'Utgifter, Egna ins &amp; uttag'!I41)+Försäljning!$E$3*(Försäljning!I31+'Utgifter, Egna ins &amp; uttag'!J41)+Försäljning!$D$3*(Försäljning!J31+'Utgifter, Egna ins &amp; uttag'!K41)</f>
        <v>1250000</v>
      </c>
      <c r="H8" s="148">
        <f>Försäljning!$F$3*(Försäljning!I31+'Utgifter, Egna ins &amp; uttag'!J41)+Försäljning!$E$3*(Försäljning!J31+'Utgifter, Egna ins &amp; uttag'!K41)+Försäljning!$D$3*(Försäljning!K31+'Utgifter, Egna ins &amp; uttag'!L41)</f>
        <v>1250000</v>
      </c>
      <c r="I8" s="148">
        <f>Försäljning!$F$3*(Försäljning!J31+'Utgifter, Egna ins &amp; uttag'!K41)+Försäljning!$E$3*(Försäljning!K31+'Utgifter, Egna ins &amp; uttag'!L41)+Försäljning!$D$3*(Försäljning!L31+'Utgifter, Egna ins &amp; uttag'!M41)</f>
        <v>1250000</v>
      </c>
      <c r="J8" s="148">
        <f>Försäljning!$F$3*(Försäljning!K31+'Utgifter, Egna ins &amp; uttag'!L41)+Försäljning!$E$3*(Försäljning!L31+'Utgifter, Egna ins &amp; uttag'!M41)+Försäljning!$D$3*(Försäljning!M31+'Utgifter, Egna ins &amp; uttag'!N41)</f>
        <v>1250000</v>
      </c>
      <c r="K8" s="148">
        <f>Försäljning!$F$3*(Försäljning!L31+'Utgifter, Egna ins &amp; uttag'!M41)+Försäljning!$E$3*(Försäljning!M31+'Utgifter, Egna ins &amp; uttag'!N41)+Försäljning!$D$3*(Försäljning!N31+'Utgifter, Egna ins &amp; uttag'!O41)</f>
        <v>1250000</v>
      </c>
      <c r="L8" s="148">
        <f>Försäljning!$F$3*(Försäljning!M31+'Utgifter, Egna ins &amp; uttag'!N41)+Försäljning!$E$3*(Försäljning!N31+'Utgifter, Egna ins &amp; uttag'!O41)+Försäljning!$D$3*(Försäljning!O31+'Utgifter, Egna ins &amp; uttag'!P41)</f>
        <v>1250000</v>
      </c>
      <c r="M8" s="148">
        <f>Försäljning!$F$3*(Försäljning!N31+'Utgifter, Egna ins &amp; uttag'!O41)+Försäljning!$E$3*(Försäljning!O31+'Utgifter, Egna ins &amp; uttag'!P41)+Försäljning!$D$3*(Försäljning!P31+'Utgifter, Egna ins &amp; uttag'!Q41)</f>
        <v>1250000</v>
      </c>
      <c r="N8" s="234">
        <f>Försäljning!$F$3*(Försäljning!O31+'Utgifter, Egna ins &amp; uttag'!P41)+Försäljning!$E$3*(Försäljning!P31+'Utgifter, Egna ins &amp; uttag'!Q41)+Försäljning!$D$3*(Försäljning!Q31+'Utgifter, Egna ins &amp; uttag'!R41)</f>
        <v>837500</v>
      </c>
      <c r="O8" s="236">
        <f>Försäljning!$F$3*(Försäljning!P31+'Utgifter, Egna ins &amp; uttag'!Q41)+Försäljning!$E$3*(Försäljning!Q31+'Utgifter, Egna ins &amp; uttag'!R41)+Försäljning!$D$3*(Försäljning!R31+'Utgifter, Egna ins &amp; uttag'!S41)</f>
        <v>425000.00000000006</v>
      </c>
      <c r="P8" s="236">
        <f>Försäljning!$F$3*(Försäljning!Q31+'Utgifter, Egna ins &amp; uttag'!R41)+Försäljning!$E$3*(Försäljning!R31+'Utgifter, Egna ins &amp; uttag'!S41)+Försäljning!$D$3*(Försäljning!S31+'Utgifter, Egna ins &amp; uttag'!T41)</f>
        <v>0</v>
      </c>
      <c r="Q8" s="237"/>
    </row>
    <row r="9" spans="1:17" ht="12.75">
      <c r="A9" s="40" t="s">
        <v>52</v>
      </c>
      <c r="B9" s="149">
        <f>'Utgifter, Egna ins &amp; uttag'!F30</f>
        <v>0</v>
      </c>
      <c r="C9" s="149">
        <f>'Utgifter, Egna ins &amp; uttag'!G30</f>
        <v>0</v>
      </c>
      <c r="D9" s="149">
        <f>'Utgifter, Egna ins &amp; uttag'!H30</f>
        <v>5000</v>
      </c>
      <c r="E9" s="149">
        <f>'Utgifter, Egna ins &amp; uttag'!I30</f>
        <v>0</v>
      </c>
      <c r="F9" s="149">
        <f>'Utgifter, Egna ins &amp; uttag'!J30</f>
        <v>0</v>
      </c>
      <c r="G9" s="149">
        <f>'Utgifter, Egna ins &amp; uttag'!K30</f>
        <v>0</v>
      </c>
      <c r="H9" s="149">
        <f>'Utgifter, Egna ins &amp; uttag'!L30</f>
        <v>50000</v>
      </c>
      <c r="I9" s="149">
        <f>'Utgifter, Egna ins &amp; uttag'!M30</f>
        <v>0</v>
      </c>
      <c r="J9" s="149">
        <f>'Utgifter, Egna ins &amp; uttag'!N30</f>
        <v>0</v>
      </c>
      <c r="K9" s="149">
        <f>'Utgifter, Egna ins &amp; uttag'!O30</f>
        <v>0</v>
      </c>
      <c r="L9" s="149">
        <f>'Utgifter, Egna ins &amp; uttag'!P30</f>
        <v>0</v>
      </c>
      <c r="M9" s="149">
        <f>'Utgifter, Egna ins &amp; uttag'!Q30</f>
        <v>0</v>
      </c>
      <c r="N9" s="235">
        <f>'Utgifter, Egna ins &amp; uttag'!R30</f>
        <v>0</v>
      </c>
      <c r="O9" s="233">
        <f>'Utgifter, Egna ins &amp; uttag'!S30</f>
        <v>0</v>
      </c>
      <c r="P9" s="238"/>
      <c r="Q9" s="237"/>
    </row>
    <row r="10" spans="1:17" ht="12.75">
      <c r="A10" s="40" t="s">
        <v>54</v>
      </c>
      <c r="B10" s="149">
        <f>IF('Utgifter, Egna ins &amp; uttag'!$C$27&lt;0,'Utgifter, Egna ins &amp; uttag'!G27,IF('Utgifter, Egna ins &amp; uttag'!$C$27=0,'Utgifter, Egna ins &amp; uttag'!F27,IF('Utgifter, Egna ins &amp; uttag'!$C$27=1,'Utgifter, Egna ins &amp; uttag'!E27,IF('Utgifter, Egna ins &amp; uttag'!$C$27=2,'Utgifter, Egna ins &amp; uttag'!D27))))</f>
        <v>10</v>
      </c>
      <c r="C10" s="149">
        <f>IF('Utgifter, Egna ins &amp; uttag'!$C$27&lt;0,'Utgifter, Egna ins &amp; uttag'!H27,IF('Utgifter, Egna ins &amp; uttag'!$C$27=0,'Utgifter, Egna ins &amp; uttag'!G27,IF('Utgifter, Egna ins &amp; uttag'!$C$27=1,'Utgifter, Egna ins &amp; uttag'!F27,IF('Utgifter, Egna ins &amp; uttag'!$C$27=2,'Utgifter, Egna ins &amp; uttag'!E27))))</f>
        <v>10</v>
      </c>
      <c r="D10" s="149">
        <f>IF('Utgifter, Egna ins &amp; uttag'!$C$27&lt;0,'Utgifter, Egna ins &amp; uttag'!I27,IF('Utgifter, Egna ins &amp; uttag'!$C$27=0,'Utgifter, Egna ins &amp; uttag'!H27,IF('Utgifter, Egna ins &amp; uttag'!$C$27=1,'Utgifter, Egna ins &amp; uttag'!G27,IF('Utgifter, Egna ins &amp; uttag'!$C$27=2,'Utgifter, Egna ins &amp; uttag'!F27))))</f>
        <v>10</v>
      </c>
      <c r="E10" s="149">
        <f>IF('Utgifter, Egna ins &amp; uttag'!$C$27&lt;0,'Utgifter, Egna ins &amp; uttag'!J27,IF('Utgifter, Egna ins &amp; uttag'!$C$27=0,'Utgifter, Egna ins &amp; uttag'!I27,IF('Utgifter, Egna ins &amp; uttag'!$C$27=1,'Utgifter, Egna ins &amp; uttag'!H27,IF('Utgifter, Egna ins &amp; uttag'!$C$27=2,'Utgifter, Egna ins &amp; uttag'!G27))))</f>
        <v>10</v>
      </c>
      <c r="F10" s="149">
        <f>IF('Utgifter, Egna ins &amp; uttag'!$C$27&lt;0,'Utgifter, Egna ins &amp; uttag'!K27,IF('Utgifter, Egna ins &amp; uttag'!$C$27=0,'Utgifter, Egna ins &amp; uttag'!J27,IF('Utgifter, Egna ins &amp; uttag'!$C$27=1,'Utgifter, Egna ins &amp; uttag'!I27,IF('Utgifter, Egna ins &amp; uttag'!$C$27=2,'Utgifter, Egna ins &amp; uttag'!H27))))</f>
        <v>10</v>
      </c>
      <c r="G10" s="149">
        <f>IF('Utgifter, Egna ins &amp; uttag'!$C$27&lt;0,'Utgifter, Egna ins &amp; uttag'!L27,IF('Utgifter, Egna ins &amp; uttag'!$C$27=0,'Utgifter, Egna ins &amp; uttag'!K27,IF('Utgifter, Egna ins &amp; uttag'!$C$27=1,'Utgifter, Egna ins &amp; uttag'!J27,IF('Utgifter, Egna ins &amp; uttag'!$C$27=2,'Utgifter, Egna ins &amp; uttag'!I27))))</f>
        <v>10</v>
      </c>
      <c r="H10" s="149">
        <f>IF('Utgifter, Egna ins &amp; uttag'!$C$27&lt;0,'Utgifter, Egna ins &amp; uttag'!M27,IF('Utgifter, Egna ins &amp; uttag'!$C$27=0,'Utgifter, Egna ins &amp; uttag'!L27,IF('Utgifter, Egna ins &amp; uttag'!$C$27=1,'Utgifter, Egna ins &amp; uttag'!K27,IF('Utgifter, Egna ins &amp; uttag'!$C$27=2,'Utgifter, Egna ins &amp; uttag'!J27))))</f>
        <v>10</v>
      </c>
      <c r="I10" s="149">
        <f>IF('Utgifter, Egna ins &amp; uttag'!$C$27&lt;0,'Utgifter, Egna ins &amp; uttag'!N27,IF('Utgifter, Egna ins &amp; uttag'!$C$27=0,'Utgifter, Egna ins &amp; uttag'!M27,IF('Utgifter, Egna ins &amp; uttag'!$C$27=1,'Utgifter, Egna ins &amp; uttag'!L27,IF('Utgifter, Egna ins &amp; uttag'!$C$27=2,'Utgifter, Egna ins &amp; uttag'!K27))))</f>
        <v>10</v>
      </c>
      <c r="J10" s="149">
        <f>IF('Utgifter, Egna ins &amp; uttag'!$C$27&lt;0,'Utgifter, Egna ins &amp; uttag'!O27,IF('Utgifter, Egna ins &amp; uttag'!$C$27=0,'Utgifter, Egna ins &amp; uttag'!N27,IF('Utgifter, Egna ins &amp; uttag'!$C$27=1,'Utgifter, Egna ins &amp; uttag'!M27,IF('Utgifter, Egna ins &amp; uttag'!$C$27=2,'Utgifter, Egna ins &amp; uttag'!L27))))</f>
        <v>10</v>
      </c>
      <c r="K10" s="149">
        <f>IF('Utgifter, Egna ins &amp; uttag'!$C$27&lt;0,'Utgifter, Egna ins &amp; uttag'!P27,IF('Utgifter, Egna ins &amp; uttag'!$C$27=0,'Utgifter, Egna ins &amp; uttag'!O27,IF('Utgifter, Egna ins &amp; uttag'!$C$27=1,'Utgifter, Egna ins &amp; uttag'!N27,IF('Utgifter, Egna ins &amp; uttag'!$C$27=2,'Utgifter, Egna ins &amp; uttag'!M27))))</f>
        <v>10</v>
      </c>
      <c r="L10" s="149">
        <f>IF('Utgifter, Egna ins &amp; uttag'!$C$27&lt;0,'Utgifter, Egna ins &amp; uttag'!Q27,IF('Utgifter, Egna ins &amp; uttag'!$C$27=0,'Utgifter, Egna ins &amp; uttag'!P27,IF('Utgifter, Egna ins &amp; uttag'!$C$27=1,'Utgifter, Egna ins &amp; uttag'!O27,IF('Utgifter, Egna ins &amp; uttag'!$C$27=2,'Utgifter, Egna ins &amp; uttag'!N27))))</f>
        <v>10</v>
      </c>
      <c r="M10" s="149">
        <f>IF('Utgifter, Egna ins &amp; uttag'!$C$27&lt;0,'Utgifter, Egna ins &amp; uttag'!R27,IF('Utgifter, Egna ins &amp; uttag'!$C$27=0,'Utgifter, Egna ins &amp; uttag'!Q27,IF('Utgifter, Egna ins &amp; uttag'!$C$27=1,'Utgifter, Egna ins &amp; uttag'!P27,IF('Utgifter, Egna ins &amp; uttag'!$C$27=2,'Utgifter, Egna ins &amp; uttag'!O27))))</f>
        <v>10</v>
      </c>
      <c r="N10" s="235">
        <f>IF('Utgifter, Egna ins &amp; uttag'!$C$27&lt;0,'Utgifter, Egna ins &amp; uttag'!S27,IF('Utgifter, Egna ins &amp; uttag'!$C$27=0,'Utgifter, Egna ins &amp; uttag'!R27,IF('Utgifter, Egna ins &amp; uttag'!$C$27=1,'Utgifter, Egna ins &amp; uttag'!Q27,IF('Utgifter, Egna ins &amp; uttag'!$C$27=2,'Utgifter, Egna ins &amp; uttag'!P27))))</f>
        <v>10</v>
      </c>
      <c r="O10" s="233">
        <f>IF('Utgifter, Egna ins &amp; uttag'!$C$27&lt;0,'Utgifter, Egna ins &amp; uttag'!T27,IF('Utgifter, Egna ins &amp; uttag'!$C$27=0,'Utgifter, Egna ins &amp; uttag'!S27,IF('Utgifter, Egna ins &amp; uttag'!$C$27=1,'Utgifter, Egna ins &amp; uttag'!R27,IF('Utgifter, Egna ins &amp; uttag'!$C$27=2,'Utgifter, Egna ins &amp; uttag'!Q27))))</f>
        <v>0</v>
      </c>
      <c r="P10" s="238"/>
      <c r="Q10" s="237"/>
    </row>
    <row r="11" spans="1:17" ht="12.75">
      <c r="A11" s="40" t="s">
        <v>69</v>
      </c>
      <c r="B11" s="149">
        <f>IF('Utgifter, Egna ins &amp; uttag'!$C$33&lt;0,'Utgifter, Egna ins &amp; uttag'!G33,IF('Utgifter, Egna ins &amp; uttag'!$C$33=0,'Utgifter, Egna ins &amp; uttag'!F33,IF('Utgifter, Egna ins &amp; uttag'!$C$33=1,'Utgifter, Egna ins &amp; uttag'!E27,IF('Utgifter, Egna ins &amp; uttag'!$C$33=2,'Utgifter, Egna ins &amp; uttag'!D27))))</f>
        <v>0</v>
      </c>
      <c r="C11" s="149">
        <f>IF('Utgifter, Egna ins &amp; uttag'!$C$33&lt;0,'Utgifter, Egna ins &amp; uttag'!H33,IF('Utgifter, Egna ins &amp; uttag'!$C$33=0,'Utgifter, Egna ins &amp; uttag'!G33,IF('Utgifter, Egna ins &amp; uttag'!$C$33=1,'Utgifter, Egna ins &amp; uttag'!F33,IF('Utgifter, Egna ins &amp; uttag'!$C$33=2,'Utgifter, Egna ins &amp; uttag'!E33))))</f>
        <v>0</v>
      </c>
      <c r="D11" s="149">
        <f>IF('Utgifter, Egna ins &amp; uttag'!$C$33&lt;0,'Utgifter, Egna ins &amp; uttag'!I33,IF('Utgifter, Egna ins &amp; uttag'!$C$33=0,'Utgifter, Egna ins &amp; uttag'!H33,IF('Utgifter, Egna ins &amp; uttag'!$C$33=1,'Utgifter, Egna ins &amp; uttag'!G33,IF('Utgifter, Egna ins &amp; uttag'!$C$33=2,'Utgifter, Egna ins &amp; uttag'!F33))))</f>
        <v>0</v>
      </c>
      <c r="E11" s="149">
        <f>IF('Utgifter, Egna ins &amp; uttag'!$C$33&lt;0,'Utgifter, Egna ins &amp; uttag'!J33,IF('Utgifter, Egna ins &amp; uttag'!$C$33=0,'Utgifter, Egna ins &amp; uttag'!I33,IF('Utgifter, Egna ins &amp; uttag'!$C$33=1,'Utgifter, Egna ins &amp; uttag'!H33,IF('Utgifter, Egna ins &amp; uttag'!$C$33=2,'Utgifter, Egna ins &amp; uttag'!G33))))</f>
        <v>5000</v>
      </c>
      <c r="F11" s="149">
        <f>IF('Utgifter, Egna ins &amp; uttag'!$C$33&lt;0,'Utgifter, Egna ins &amp; uttag'!K33,IF('Utgifter, Egna ins &amp; uttag'!$C$33=0,'Utgifter, Egna ins &amp; uttag'!J33,IF('Utgifter, Egna ins &amp; uttag'!$C$33=1,'Utgifter, Egna ins &amp; uttag'!I33,IF('Utgifter, Egna ins &amp; uttag'!$C$33=2,'Utgifter, Egna ins &amp; uttag'!H33))))</f>
        <v>0</v>
      </c>
      <c r="G11" s="149">
        <f>IF('Utgifter, Egna ins &amp; uttag'!$C$33&lt;0,'Utgifter, Egna ins &amp; uttag'!L33,IF('Utgifter, Egna ins &amp; uttag'!$C$33=0,'Utgifter, Egna ins &amp; uttag'!K33,IF('Utgifter, Egna ins &amp; uttag'!$C$33=1,'Utgifter, Egna ins &amp; uttag'!J33,IF('Utgifter, Egna ins &amp; uttag'!$C$33=2,'Utgifter, Egna ins &amp; uttag'!I33))))</f>
        <v>0</v>
      </c>
      <c r="H11" s="149">
        <f>IF('Utgifter, Egna ins &amp; uttag'!$C$33&lt;0,'Utgifter, Egna ins &amp; uttag'!M33,IF('Utgifter, Egna ins &amp; uttag'!$C$33=0,'Utgifter, Egna ins &amp; uttag'!L33,IF('Utgifter, Egna ins &amp; uttag'!$C$33=1,'Utgifter, Egna ins &amp; uttag'!K33,IF('Utgifter, Egna ins &amp; uttag'!$C$33=2,'Utgifter, Egna ins &amp; uttag'!J33))))</f>
        <v>0</v>
      </c>
      <c r="I11" s="149">
        <f>IF('Utgifter, Egna ins &amp; uttag'!$C$33&lt;0,'Utgifter, Egna ins &amp; uttag'!N33,IF('Utgifter, Egna ins &amp; uttag'!$C$33=0,'Utgifter, Egna ins &amp; uttag'!M33,IF('Utgifter, Egna ins &amp; uttag'!$C$33=1,'Utgifter, Egna ins &amp; uttag'!L33,IF('Utgifter, Egna ins &amp; uttag'!$C$33=2,'Utgifter, Egna ins &amp; uttag'!K33))))</f>
        <v>0</v>
      </c>
      <c r="J11" s="149">
        <f>IF('Utgifter, Egna ins &amp; uttag'!$C$33&lt;0,'Utgifter, Egna ins &amp; uttag'!O33,IF('Utgifter, Egna ins &amp; uttag'!$C$33=0,'Utgifter, Egna ins &amp; uttag'!N33,IF('Utgifter, Egna ins &amp; uttag'!$C$33=1,'Utgifter, Egna ins &amp; uttag'!M33,IF('Utgifter, Egna ins &amp; uttag'!$C$33=2,'Utgifter, Egna ins &amp; uttag'!L33))))</f>
        <v>0</v>
      </c>
      <c r="K11" s="149">
        <f>IF('Utgifter, Egna ins &amp; uttag'!$C$33&lt;0,'Utgifter, Egna ins &amp; uttag'!P33,IF('Utgifter, Egna ins &amp; uttag'!$C$33=0,'Utgifter, Egna ins &amp; uttag'!O33,IF('Utgifter, Egna ins &amp; uttag'!$C$33=1,'Utgifter, Egna ins &amp; uttag'!N33,IF('Utgifter, Egna ins &amp; uttag'!$C$33=2,'Utgifter, Egna ins &amp; uttag'!M33))))</f>
        <v>0</v>
      </c>
      <c r="L11" s="149">
        <f>IF('Utgifter, Egna ins &amp; uttag'!$C$33&lt;0,'Utgifter, Egna ins &amp; uttag'!Q33,IF('Utgifter, Egna ins &amp; uttag'!$C$33=0,'Utgifter, Egna ins &amp; uttag'!P33,IF('Utgifter, Egna ins &amp; uttag'!$C$33=1,'Utgifter, Egna ins &amp; uttag'!O33,IF('Utgifter, Egna ins &amp; uttag'!$C$33=2,'Utgifter, Egna ins &amp; uttag'!N33))))</f>
        <v>0</v>
      </c>
      <c r="M11" s="149">
        <f>IF('Utgifter, Egna ins &amp; uttag'!$C$33&lt;0,'Utgifter, Egna ins &amp; uttag'!R33,IF('Utgifter, Egna ins &amp; uttag'!$C$33=0,'Utgifter, Egna ins &amp; uttag'!Q33,IF('Utgifter, Egna ins &amp; uttag'!$C$33=1,'Utgifter, Egna ins &amp; uttag'!P33,IF('Utgifter, Egna ins &amp; uttag'!$C$33=2,'Utgifter, Egna ins &amp; uttag'!O33))))</f>
        <v>0</v>
      </c>
      <c r="N11" s="235">
        <f>IF('Utgifter, Egna ins &amp; uttag'!$C$33&lt;0,'Utgifter, Egna ins &amp; uttag'!S33,IF('Utgifter, Egna ins &amp; uttag'!$C$33=0,'Utgifter, Egna ins &amp; uttag'!R33,IF('Utgifter, Egna ins &amp; uttag'!$C$33=1,'Utgifter, Egna ins &amp; uttag'!Q33,IF('Utgifter, Egna ins &amp; uttag'!$C$33=2,'Utgifter, Egna ins &amp; uttag'!P33))))</f>
        <v>5000</v>
      </c>
      <c r="O11" s="233">
        <f>IF('Utgifter, Egna ins &amp; uttag'!$C$33&lt;0,'Utgifter, Egna ins &amp; uttag'!T33,IF('Utgifter, Egna ins &amp; uttag'!$C$33=0,'Utgifter, Egna ins &amp; uttag'!S33,IF('Utgifter, Egna ins &amp; uttag'!$C$33=1,'Utgifter, Egna ins &amp; uttag'!R33,IF('Utgifter, Egna ins &amp; uttag'!$C$33=2,'Utgifter, Egna ins &amp; uttag'!Q33))))</f>
        <v>0</v>
      </c>
      <c r="P11" s="238"/>
      <c r="Q11" s="237"/>
    </row>
    <row r="12" spans="1:17" ht="12.75">
      <c r="A12" s="40" t="s">
        <v>70</v>
      </c>
      <c r="B12" s="149">
        <f>IF('Utgifter, Egna ins &amp; uttag'!$C$35&lt;0,'Utgifter, Egna ins &amp; uttag'!G35,IF('Utgifter, Egna ins &amp; uttag'!$C$35=0,'Utgifter, Egna ins &amp; uttag'!F35,IF('Utgifter, Egna ins &amp; uttag'!$C$35=1,'Utgifter, Egna ins &amp; uttag'!E27,IF('Utgifter, Egna ins &amp; uttag'!$C$35=2,'Utgifter, Egna ins &amp; uttag'!D27))))</f>
        <v>0</v>
      </c>
      <c r="C12" s="149">
        <f>IF('Utgifter, Egna ins &amp; uttag'!$C$35&lt;0,'Utgifter, Egna ins &amp; uttag'!H35,IF('Utgifter, Egna ins &amp; uttag'!$C$35=0,'Utgifter, Egna ins &amp; uttag'!G35,IF('Utgifter, Egna ins &amp; uttag'!$C$35=1,'Utgifter, Egna ins &amp; uttag'!F35,IF('Utgifter, Egna ins &amp; uttag'!$C$35=2,'Utgifter, Egna ins &amp; uttag'!E35))))</f>
        <v>0</v>
      </c>
      <c r="D12" s="149">
        <f>IF('Utgifter, Egna ins &amp; uttag'!$C$35&lt;0,'Utgifter, Egna ins &amp; uttag'!I35,IF('Utgifter, Egna ins &amp; uttag'!$C$35=0,'Utgifter, Egna ins &amp; uttag'!H35,IF('Utgifter, Egna ins &amp; uttag'!$C$35=1,'Utgifter, Egna ins &amp; uttag'!G35,IF('Utgifter, Egna ins &amp; uttag'!$C$35=2,'Utgifter, Egna ins &amp; uttag'!F35))))</f>
        <v>0</v>
      </c>
      <c r="E12" s="149">
        <f>IF('Utgifter, Egna ins &amp; uttag'!$C$35&lt;0,'Utgifter, Egna ins &amp; uttag'!J35,IF('Utgifter, Egna ins &amp; uttag'!$C$35=0,'Utgifter, Egna ins &amp; uttag'!I35,IF('Utgifter, Egna ins &amp; uttag'!$C$35=1,'Utgifter, Egna ins &amp; uttag'!H35,IF('Utgifter, Egna ins &amp; uttag'!$C$35=2,'Utgifter, Egna ins &amp; uttag'!G35))))</f>
        <v>0</v>
      </c>
      <c r="F12" s="149">
        <f>IF('Utgifter, Egna ins &amp; uttag'!$C$35&lt;0,'Utgifter, Egna ins &amp; uttag'!K35,IF('Utgifter, Egna ins &amp; uttag'!$C$35=0,'Utgifter, Egna ins &amp; uttag'!J35,IF('Utgifter, Egna ins &amp; uttag'!$C$35=1,'Utgifter, Egna ins &amp; uttag'!I35,IF('Utgifter, Egna ins &amp; uttag'!$C$35=2,'Utgifter, Egna ins &amp; uttag'!H35))))</f>
        <v>0</v>
      </c>
      <c r="G12" s="149">
        <f>IF('Utgifter, Egna ins &amp; uttag'!$C$35&lt;0,'Utgifter, Egna ins &amp; uttag'!L35,IF('Utgifter, Egna ins &amp; uttag'!$C$35=0,'Utgifter, Egna ins &amp; uttag'!K35,IF('Utgifter, Egna ins &amp; uttag'!$C$35=1,'Utgifter, Egna ins &amp; uttag'!J35,IF('Utgifter, Egna ins &amp; uttag'!$C$35=2,'Utgifter, Egna ins &amp; uttag'!I35))))</f>
        <v>0</v>
      </c>
      <c r="H12" s="149">
        <f>IF('Utgifter, Egna ins &amp; uttag'!$C$35&lt;0,'Utgifter, Egna ins &amp; uttag'!M35,IF('Utgifter, Egna ins &amp; uttag'!$C$35=0,'Utgifter, Egna ins &amp; uttag'!L35,IF('Utgifter, Egna ins &amp; uttag'!$C$35=1,'Utgifter, Egna ins &amp; uttag'!K35,IF('Utgifter, Egna ins &amp; uttag'!$C$35=2,'Utgifter, Egna ins &amp; uttag'!J35))))</f>
        <v>5000</v>
      </c>
      <c r="I12" s="149">
        <f>IF('Utgifter, Egna ins &amp; uttag'!$C$35&lt;0,'Utgifter, Egna ins &amp; uttag'!N35,IF('Utgifter, Egna ins &amp; uttag'!$C$35=0,'Utgifter, Egna ins &amp; uttag'!M35,IF('Utgifter, Egna ins &amp; uttag'!$C$35=1,'Utgifter, Egna ins &amp; uttag'!L35,IF('Utgifter, Egna ins &amp; uttag'!$C$35=2,'Utgifter, Egna ins &amp; uttag'!K35))))</f>
        <v>0</v>
      </c>
      <c r="J12" s="149">
        <f>IF('Utgifter, Egna ins &amp; uttag'!$C$35&lt;0,'Utgifter, Egna ins &amp; uttag'!O35,IF('Utgifter, Egna ins &amp; uttag'!$C$35=0,'Utgifter, Egna ins &amp; uttag'!N35,IF('Utgifter, Egna ins &amp; uttag'!$C$35=1,'Utgifter, Egna ins &amp; uttag'!M35,IF('Utgifter, Egna ins &amp; uttag'!$C$35=2,'Utgifter, Egna ins &amp; uttag'!L35))))</f>
        <v>0</v>
      </c>
      <c r="K12" s="149">
        <f>IF('Utgifter, Egna ins &amp; uttag'!$C$35&lt;0,'Utgifter, Egna ins &amp; uttag'!P35,IF('Utgifter, Egna ins &amp; uttag'!$C$35=0,'Utgifter, Egna ins &amp; uttag'!O35,IF('Utgifter, Egna ins &amp; uttag'!$C$35=1,'Utgifter, Egna ins &amp; uttag'!N35,IF('Utgifter, Egna ins &amp; uttag'!$C$35=2,'Utgifter, Egna ins &amp; uttag'!M35))))</f>
        <v>0</v>
      </c>
      <c r="L12" s="149">
        <f>IF('Utgifter, Egna ins &amp; uttag'!$C$35&lt;0,'Utgifter, Egna ins &amp; uttag'!Q35,IF('Utgifter, Egna ins &amp; uttag'!$C$35=0,'Utgifter, Egna ins &amp; uttag'!P35,IF('Utgifter, Egna ins &amp; uttag'!$C$35=1,'Utgifter, Egna ins &amp; uttag'!O35,IF('Utgifter, Egna ins &amp; uttag'!$C$35=2,'Utgifter, Egna ins &amp; uttag'!N35))))</f>
        <v>0</v>
      </c>
      <c r="M12" s="149">
        <f>IF('Utgifter, Egna ins &amp; uttag'!$C$35&lt;0,'Utgifter, Egna ins &amp; uttag'!R35,IF('Utgifter, Egna ins &amp; uttag'!$C$35=0,'Utgifter, Egna ins &amp; uttag'!Q35,IF('Utgifter, Egna ins &amp; uttag'!$C$35=1,'Utgifter, Egna ins &amp; uttag'!P35,IF('Utgifter, Egna ins &amp; uttag'!$C$35=2,'Utgifter, Egna ins &amp; uttag'!O35))))</f>
        <v>0</v>
      </c>
      <c r="N12" s="235">
        <f>IF('Utgifter, Egna ins &amp; uttag'!$C$35&lt;0,'Utgifter, Egna ins &amp; uttag'!S35,IF('Utgifter, Egna ins &amp; uttag'!$C$35=0,'Utgifter, Egna ins &amp; uttag'!R35,IF('Utgifter, Egna ins &amp; uttag'!$C$35=1,'Utgifter, Egna ins &amp; uttag'!Q35,IF('Utgifter, Egna ins &amp; uttag'!$C$35=2,'Utgifter, Egna ins &amp; uttag'!P35))))</f>
        <v>5000</v>
      </c>
      <c r="O12" s="233">
        <f>IF('Utgifter, Egna ins &amp; uttag'!$C$35&lt;0,'Utgifter, Egna ins &amp; uttag'!T35,IF('Utgifter, Egna ins &amp; uttag'!$C$35=0,'Utgifter, Egna ins &amp; uttag'!S35,IF('Utgifter, Egna ins &amp; uttag'!$C$35=1,'Utgifter, Egna ins &amp; uttag'!R35,IF('Utgifter, Egna ins &amp; uttag'!$C$35=2,'Utgifter, Egna ins &amp; uttag'!Q35))))</f>
        <v>0</v>
      </c>
      <c r="P12" s="238"/>
      <c r="Q12" s="237"/>
    </row>
    <row r="13" spans="1:17" ht="12.75">
      <c r="A13" s="4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232"/>
      <c r="O13" s="238"/>
      <c r="P13" s="238"/>
      <c r="Q13" s="237"/>
    </row>
    <row r="14" spans="1:17" ht="12.75">
      <c r="A14" s="69" t="s">
        <v>55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232"/>
      <c r="O14" s="238"/>
      <c r="P14" s="238"/>
      <c r="Q14" s="237"/>
    </row>
    <row r="15" spans="1:17" ht="12.75">
      <c r="A15" s="40" t="s">
        <v>20</v>
      </c>
      <c r="B15" s="149">
        <f>IF('Utgifter, Egna ins &amp; uttag'!$C$9&lt;0,'Utgifter, Egna ins &amp; uttag'!G9,IF('Utgifter, Egna ins &amp; uttag'!$C$9=0,'Utgifter, Egna ins &amp; uttag'!F9,IF('Utgifter, Egna ins &amp; uttag'!$C$9=1,'Utgifter, Egna ins &amp; uttag'!E9,IF('Utgifter, Egna ins &amp; uttag'!$C$9=2,'Utgifter, Egna ins &amp; uttag'!D9))))*(1+'Utgifter, Egna ins &amp; uttag'!$B$9)</f>
        <v>37500</v>
      </c>
      <c r="C15" s="149">
        <f>IF('Utgifter, Egna ins &amp; uttag'!$C$9&lt;0,'Utgifter, Egna ins &amp; uttag'!H9,IF('Utgifter, Egna ins &amp; uttag'!$C$9=0,'Utgifter, Egna ins &amp; uttag'!G9,IF('Utgifter, Egna ins &amp; uttag'!$C$9=1,'Utgifter, Egna ins &amp; uttag'!F9,IF('Utgifter, Egna ins &amp; uttag'!$C$9=2,'Utgifter, Egna ins &amp; uttag'!E9))))*(1+'Utgifter, Egna ins &amp; uttag'!$B$9)</f>
        <v>375000</v>
      </c>
      <c r="D15" s="149">
        <f>IF('Utgifter, Egna ins &amp; uttag'!$C$9&lt;0,'Utgifter, Egna ins &amp; uttag'!I9,IF('Utgifter, Egna ins &amp; uttag'!$C$9=0,'Utgifter, Egna ins &amp; uttag'!H9,IF('Utgifter, Egna ins &amp; uttag'!$C$9=1,'Utgifter, Egna ins &amp; uttag'!G9,IF('Utgifter, Egna ins &amp; uttag'!$C$9=2,'Utgifter, Egna ins &amp; uttag'!F9))))*(1+'Utgifter, Egna ins &amp; uttag'!$B$9)</f>
        <v>375000</v>
      </c>
      <c r="E15" s="149">
        <f>IF('Utgifter, Egna ins &amp; uttag'!$C$9&lt;0,'Utgifter, Egna ins &amp; uttag'!J9,IF('Utgifter, Egna ins &amp; uttag'!$C$9=0,'Utgifter, Egna ins &amp; uttag'!I9,IF('Utgifter, Egna ins &amp; uttag'!$C$9=1,'Utgifter, Egna ins &amp; uttag'!H9,IF('Utgifter, Egna ins &amp; uttag'!$C$9=2,'Utgifter, Egna ins &amp; uttag'!G9))))*(1+'Utgifter, Egna ins &amp; uttag'!$B$9)</f>
        <v>375000</v>
      </c>
      <c r="F15" s="149">
        <f>IF('Utgifter, Egna ins &amp; uttag'!$C$9&lt;0,'Utgifter, Egna ins &amp; uttag'!K9,IF('Utgifter, Egna ins &amp; uttag'!$C$9=0,'Utgifter, Egna ins &amp; uttag'!J9,IF('Utgifter, Egna ins &amp; uttag'!$C$9=1,'Utgifter, Egna ins &amp; uttag'!I9,IF('Utgifter, Egna ins &amp; uttag'!$C$9=2,'Utgifter, Egna ins &amp; uttag'!H9))))*(1+'Utgifter, Egna ins &amp; uttag'!$B$9)</f>
        <v>375000</v>
      </c>
      <c r="G15" s="149">
        <f>IF('Utgifter, Egna ins &amp; uttag'!$C$9&lt;0,'Utgifter, Egna ins &amp; uttag'!L9,IF('Utgifter, Egna ins &amp; uttag'!$C$9=0,'Utgifter, Egna ins &amp; uttag'!K9,IF('Utgifter, Egna ins &amp; uttag'!$C$9=1,'Utgifter, Egna ins &amp; uttag'!J9,IF('Utgifter, Egna ins &amp; uttag'!$C$9=2,'Utgifter, Egna ins &amp; uttag'!I9))))*(1+'Utgifter, Egna ins &amp; uttag'!$B$9)</f>
        <v>375000</v>
      </c>
      <c r="H15" s="149">
        <f>IF('Utgifter, Egna ins &amp; uttag'!$C$9&lt;0,'Utgifter, Egna ins &amp; uttag'!M9,IF('Utgifter, Egna ins &amp; uttag'!$C$9=0,'Utgifter, Egna ins &amp; uttag'!L9,IF('Utgifter, Egna ins &amp; uttag'!$C$9=1,'Utgifter, Egna ins &amp; uttag'!K9,IF('Utgifter, Egna ins &amp; uttag'!$C$9=2,'Utgifter, Egna ins &amp; uttag'!J9))))*(1+'Utgifter, Egna ins &amp; uttag'!$B$9)</f>
        <v>375000</v>
      </c>
      <c r="I15" s="149">
        <f>IF('Utgifter, Egna ins &amp; uttag'!$C$9&lt;0,'Utgifter, Egna ins &amp; uttag'!N9,IF('Utgifter, Egna ins &amp; uttag'!$C$9=0,'Utgifter, Egna ins &amp; uttag'!M9,IF('Utgifter, Egna ins &amp; uttag'!$C$9=1,'Utgifter, Egna ins &amp; uttag'!L9,IF('Utgifter, Egna ins &amp; uttag'!$C$9=2,'Utgifter, Egna ins &amp; uttag'!K9))))*(1+'Utgifter, Egna ins &amp; uttag'!$B$9)</f>
        <v>375000</v>
      </c>
      <c r="J15" s="149">
        <f>IF('Utgifter, Egna ins &amp; uttag'!$C$9&lt;0,'Utgifter, Egna ins &amp; uttag'!O9,IF('Utgifter, Egna ins &amp; uttag'!$C$9=0,'Utgifter, Egna ins &amp; uttag'!N9,IF('Utgifter, Egna ins &amp; uttag'!$C$9=1,'Utgifter, Egna ins &amp; uttag'!M9,IF('Utgifter, Egna ins &amp; uttag'!$C$9=2,'Utgifter, Egna ins &amp; uttag'!L9))))*(1+'Utgifter, Egna ins &amp; uttag'!$B$9)</f>
        <v>375000</v>
      </c>
      <c r="K15" s="149">
        <f>IF('Utgifter, Egna ins &amp; uttag'!$C$9&lt;0,'Utgifter, Egna ins &amp; uttag'!P9,IF('Utgifter, Egna ins &amp; uttag'!$C$9=0,'Utgifter, Egna ins &amp; uttag'!O9,IF('Utgifter, Egna ins &amp; uttag'!$C$9=1,'Utgifter, Egna ins &amp; uttag'!N9,IF('Utgifter, Egna ins &amp; uttag'!$C$9=2,'Utgifter, Egna ins &amp; uttag'!M9))))*(1+'Utgifter, Egna ins &amp; uttag'!$B$9)</f>
        <v>375000</v>
      </c>
      <c r="L15" s="149">
        <f>IF('Utgifter, Egna ins &amp; uttag'!$C$9&lt;0,'Utgifter, Egna ins &amp; uttag'!Q9,IF('Utgifter, Egna ins &amp; uttag'!$C$9=0,'Utgifter, Egna ins &amp; uttag'!P9,IF('Utgifter, Egna ins &amp; uttag'!$C$9=1,'Utgifter, Egna ins &amp; uttag'!O9,IF('Utgifter, Egna ins &amp; uttag'!$C$9=2,'Utgifter, Egna ins &amp; uttag'!N9))))*(1+'Utgifter, Egna ins &amp; uttag'!$B$9)</f>
        <v>375000</v>
      </c>
      <c r="M15" s="149">
        <f>IF('Utgifter, Egna ins &amp; uttag'!$C$9&lt;0,'Utgifter, Egna ins &amp; uttag'!R9,IF('Utgifter, Egna ins &amp; uttag'!$C$9=0,'Utgifter, Egna ins &amp; uttag'!Q9,IF('Utgifter, Egna ins &amp; uttag'!$C$9=1,'Utgifter, Egna ins &amp; uttag'!P9,IF('Utgifter, Egna ins &amp; uttag'!$C$9=2,'Utgifter, Egna ins &amp; uttag'!O9))))*(1+'Utgifter, Egna ins &amp; uttag'!$B$9)</f>
        <v>375000</v>
      </c>
      <c r="N15" s="235">
        <f>IF('Utgifter, Egna ins &amp; uttag'!$C$9&lt;0,'Utgifter, Egna ins &amp; uttag'!V9,IF('Utgifter, Egna ins &amp; uttag'!$C$9=0,'Utgifter, Egna ins &amp; uttag'!R9,IF('Utgifter, Egna ins &amp; uttag'!$C$9=1,'Utgifter, Egna ins &amp; uttag'!Q9,IF('Utgifter, Egna ins &amp; uttag'!$C$9=2,'Utgifter, Egna ins &amp; uttag'!P9))))*(1+'Utgifter, Egna ins &amp; uttag'!$B$9)</f>
        <v>375000</v>
      </c>
      <c r="O15" s="233">
        <f>IF('Utgifter, Egna ins &amp; uttag'!$C$9&lt;0,'Utgifter, Egna ins &amp; uttag'!T9,IF('Utgifter, Egna ins &amp; uttag'!$C$9=0,'Utgifter, Egna ins &amp; uttag'!V9,IF('Utgifter, Egna ins &amp; uttag'!$C$9=1,'Utgifter, Egna ins &amp; uttag'!R9,IF('Utgifter, Egna ins &amp; uttag'!$C$9=2,'Utgifter, Egna ins &amp; uttag'!Q9))))*(1+'Utgifter, Egna ins &amp; uttag'!$B$9)</f>
        <v>0</v>
      </c>
      <c r="P15" s="238"/>
      <c r="Q15" s="237"/>
    </row>
    <row r="16" spans="1:17" ht="12.75">
      <c r="A16" s="40" t="s">
        <v>25</v>
      </c>
      <c r="B16" s="149">
        <f>IF('Utgifter, Egna ins &amp; uttag'!$C$11&lt;0,'Utgifter, Egna ins &amp; uttag'!G11,IF('Utgifter, Egna ins &amp; uttag'!$C$11=0,'Utgifter, Egna ins &amp; uttag'!F11,IF('Utgifter, Egna ins &amp; uttag'!$C$11=1,'Utgifter, Egna ins &amp; uttag'!E11,IF('Utgifter, Egna ins &amp; uttag'!$C$11=2,'Utgifter, Egna ins &amp; uttag'!D11))))*(1+'Utgifter, Egna ins &amp; uttag'!$B$11)</f>
        <v>2500</v>
      </c>
      <c r="C16" s="149">
        <f>IF('Utgifter, Egna ins &amp; uttag'!$C$11&lt;0,'Utgifter, Egna ins &amp; uttag'!H11,IF('Utgifter, Egna ins &amp; uttag'!$C$11=0,'Utgifter, Egna ins &amp; uttag'!G11,IF('Utgifter, Egna ins &amp; uttag'!$C$11=1,'Utgifter, Egna ins &amp; uttag'!F11,IF('Utgifter, Egna ins &amp; uttag'!$C$11=2,'Utgifter, Egna ins &amp; uttag'!E11))))*(1+'Utgifter, Egna ins &amp; uttag'!$B$11)</f>
        <v>2500</v>
      </c>
      <c r="D16" s="149">
        <f>IF('Utgifter, Egna ins &amp; uttag'!$C$11&lt;0,'Utgifter, Egna ins &amp; uttag'!I11,IF('Utgifter, Egna ins &amp; uttag'!$C$11=0,'Utgifter, Egna ins &amp; uttag'!H11,IF('Utgifter, Egna ins &amp; uttag'!$C$11=1,'Utgifter, Egna ins &amp; uttag'!G11,IF('Utgifter, Egna ins &amp; uttag'!$C$11=2,'Utgifter, Egna ins &amp; uttag'!F11))))*(1+'Utgifter, Egna ins &amp; uttag'!$B$11)</f>
        <v>2500</v>
      </c>
      <c r="E16" s="149">
        <f>IF('Utgifter, Egna ins &amp; uttag'!$C$11&lt;0,'Utgifter, Egna ins &amp; uttag'!J11,IF('Utgifter, Egna ins &amp; uttag'!$C$11=0,'Utgifter, Egna ins &amp; uttag'!I11,IF('Utgifter, Egna ins &amp; uttag'!$C$11=1,'Utgifter, Egna ins &amp; uttag'!H11,IF('Utgifter, Egna ins &amp; uttag'!$C$11=2,'Utgifter, Egna ins &amp; uttag'!G11))))*(1+'Utgifter, Egna ins &amp; uttag'!$B$11)</f>
        <v>2500</v>
      </c>
      <c r="F16" s="149">
        <f>IF('Utgifter, Egna ins &amp; uttag'!$C$11&lt;0,'Utgifter, Egna ins &amp; uttag'!K11,IF('Utgifter, Egna ins &amp; uttag'!$C$11=0,'Utgifter, Egna ins &amp; uttag'!J11,IF('Utgifter, Egna ins &amp; uttag'!$C$11=1,'Utgifter, Egna ins &amp; uttag'!I11,IF('Utgifter, Egna ins &amp; uttag'!$C$11=2,'Utgifter, Egna ins &amp; uttag'!H11))))*(1+'Utgifter, Egna ins &amp; uttag'!$B$11)</f>
        <v>2500</v>
      </c>
      <c r="G16" s="149">
        <f>IF('Utgifter, Egna ins &amp; uttag'!$C$11&lt;0,'Utgifter, Egna ins &amp; uttag'!L11,IF('Utgifter, Egna ins &amp; uttag'!$C$11=0,'Utgifter, Egna ins &amp; uttag'!K11,IF('Utgifter, Egna ins &amp; uttag'!$C$11=1,'Utgifter, Egna ins &amp; uttag'!J11,IF('Utgifter, Egna ins &amp; uttag'!$C$11=2,'Utgifter, Egna ins &amp; uttag'!I11))))*(1+'Utgifter, Egna ins &amp; uttag'!$B$11)</f>
        <v>2500</v>
      </c>
      <c r="H16" s="149">
        <f>IF('Utgifter, Egna ins &amp; uttag'!$C$11&lt;0,'Utgifter, Egna ins &amp; uttag'!M11,IF('Utgifter, Egna ins &amp; uttag'!$C$11=0,'Utgifter, Egna ins &amp; uttag'!L11,IF('Utgifter, Egna ins &amp; uttag'!$C$11=1,'Utgifter, Egna ins &amp; uttag'!K11,IF('Utgifter, Egna ins &amp; uttag'!$C$11=2,'Utgifter, Egna ins &amp; uttag'!J11))))*(1+'Utgifter, Egna ins &amp; uttag'!$B$11)</f>
        <v>2500</v>
      </c>
      <c r="I16" s="149">
        <f>IF('Utgifter, Egna ins &amp; uttag'!$C$11&lt;0,'Utgifter, Egna ins &amp; uttag'!N11,IF('Utgifter, Egna ins &amp; uttag'!$C$11=0,'Utgifter, Egna ins &amp; uttag'!M11,IF('Utgifter, Egna ins &amp; uttag'!$C$11=1,'Utgifter, Egna ins &amp; uttag'!L11,IF('Utgifter, Egna ins &amp; uttag'!$C$11=2,'Utgifter, Egna ins &amp; uttag'!K11))))*(1+'Utgifter, Egna ins &amp; uttag'!$B$11)</f>
        <v>2500</v>
      </c>
      <c r="J16" s="149">
        <f>IF('Utgifter, Egna ins &amp; uttag'!$C$11&lt;0,'Utgifter, Egna ins &amp; uttag'!O11,IF('Utgifter, Egna ins &amp; uttag'!$C$11=0,'Utgifter, Egna ins &amp; uttag'!N11,IF('Utgifter, Egna ins &amp; uttag'!$C$11=1,'Utgifter, Egna ins &amp; uttag'!M11,IF('Utgifter, Egna ins &amp; uttag'!$C$11=2,'Utgifter, Egna ins &amp; uttag'!L11))))*(1+'Utgifter, Egna ins &amp; uttag'!$B$11)</f>
        <v>2500</v>
      </c>
      <c r="K16" s="149">
        <f>IF('Utgifter, Egna ins &amp; uttag'!$C$11&lt;0,'Utgifter, Egna ins &amp; uttag'!P11,IF('Utgifter, Egna ins &amp; uttag'!$C$11=0,'Utgifter, Egna ins &amp; uttag'!O11,IF('Utgifter, Egna ins &amp; uttag'!$C$11=1,'Utgifter, Egna ins &amp; uttag'!N11,IF('Utgifter, Egna ins &amp; uttag'!$C$11=2,'Utgifter, Egna ins &amp; uttag'!M11))))*(1+'Utgifter, Egna ins &amp; uttag'!$B$11)</f>
        <v>2500</v>
      </c>
      <c r="L16" s="149">
        <f>IF('Utgifter, Egna ins &amp; uttag'!$C$11&lt;0,'Utgifter, Egna ins &amp; uttag'!Q11,IF('Utgifter, Egna ins &amp; uttag'!$C$11=0,'Utgifter, Egna ins &amp; uttag'!P11,IF('Utgifter, Egna ins &amp; uttag'!$C$11=1,'Utgifter, Egna ins &amp; uttag'!O11,IF('Utgifter, Egna ins &amp; uttag'!$C$11=2,'Utgifter, Egna ins &amp; uttag'!N11))))*(1+'Utgifter, Egna ins &amp; uttag'!$B$11)</f>
        <v>2500</v>
      </c>
      <c r="M16" s="149">
        <f>IF('Utgifter, Egna ins &amp; uttag'!$C$11&lt;0,'Utgifter, Egna ins &amp; uttag'!R11,IF('Utgifter, Egna ins &amp; uttag'!$C$11=0,'Utgifter, Egna ins &amp; uttag'!Q11,IF('Utgifter, Egna ins &amp; uttag'!$C$11=1,'Utgifter, Egna ins &amp; uttag'!P11,IF('Utgifter, Egna ins &amp; uttag'!$C$11=2,'Utgifter, Egna ins &amp; uttag'!O11))))*(1+'Utgifter, Egna ins &amp; uttag'!$B$11)</f>
        <v>2500</v>
      </c>
      <c r="N16" s="235">
        <f>IF('Utgifter, Egna ins &amp; uttag'!$C$11&lt;0,'Utgifter, Egna ins &amp; uttag'!V11,IF('Utgifter, Egna ins &amp; uttag'!$C$11=0,'Utgifter, Egna ins &amp; uttag'!R11,IF('Utgifter, Egna ins &amp; uttag'!$C$11=1,'Utgifter, Egna ins &amp; uttag'!Q11,IF('Utgifter, Egna ins &amp; uttag'!$C$11=2,'Utgifter, Egna ins &amp; uttag'!P11))))*(1+'Utgifter, Egna ins &amp; uttag'!$B$11)</f>
        <v>3125</v>
      </c>
      <c r="O16" s="233">
        <f>IF('Utgifter, Egna ins &amp; uttag'!$C$11&lt;0,'Utgifter, Egna ins &amp; uttag'!T11,IF('Utgifter, Egna ins &amp; uttag'!$C$11=0,'Utgifter, Egna ins &amp; uttag'!V11,IF('Utgifter, Egna ins &amp; uttag'!$C$11=1,'Utgifter, Egna ins &amp; uttag'!R11,IF('Utgifter, Egna ins &amp; uttag'!$C$11=2,'Utgifter, Egna ins &amp; uttag'!Q11))))*(1+'Utgifter, Egna ins &amp; uttag'!$B$11)</f>
        <v>0</v>
      </c>
      <c r="P16" s="238"/>
      <c r="Q16" s="237"/>
    </row>
    <row r="17" spans="1:17" ht="12.75">
      <c r="A17" s="40" t="s">
        <v>37</v>
      </c>
      <c r="B17" s="149">
        <f>IF('Utgifter, Egna ins &amp; uttag'!$C$12&lt;0,'Utgifter, Egna ins &amp; uttag'!G12,IF('Utgifter, Egna ins &amp; uttag'!$C$12=0,'Utgifter, Egna ins &amp; uttag'!F12,IF('Utgifter, Egna ins &amp; uttag'!$C$12=1,'Utgifter, Egna ins &amp; uttag'!E12,IF('Utgifter, Egna ins &amp; uttag'!$C$12=2,'Utgifter, Egna ins &amp; uttag'!D12))))*(1+'Utgifter, Egna ins &amp; uttag'!$B$12)</f>
        <v>125</v>
      </c>
      <c r="C17" s="149">
        <f>IF('Utgifter, Egna ins &amp; uttag'!$C$12&lt;0,'Utgifter, Egna ins &amp; uttag'!H12,IF('Utgifter, Egna ins &amp; uttag'!$C$12=0,'Utgifter, Egna ins &amp; uttag'!G12,IF('Utgifter, Egna ins &amp; uttag'!$C$12=1,'Utgifter, Egna ins &amp; uttag'!F12,IF('Utgifter, Egna ins &amp; uttag'!$C$12=2,'Utgifter, Egna ins &amp; uttag'!E12))))*(1+'Utgifter, Egna ins &amp; uttag'!$B$12)</f>
        <v>125</v>
      </c>
      <c r="D17" s="149">
        <f>IF('Utgifter, Egna ins &amp; uttag'!$C$12&lt;0,'Utgifter, Egna ins &amp; uttag'!I12,IF('Utgifter, Egna ins &amp; uttag'!$C$12=0,'Utgifter, Egna ins &amp; uttag'!H12,IF('Utgifter, Egna ins &amp; uttag'!$C$12=1,'Utgifter, Egna ins &amp; uttag'!G12,IF('Utgifter, Egna ins &amp; uttag'!$C$12=2,'Utgifter, Egna ins &amp; uttag'!F12))))*(1+'Utgifter, Egna ins &amp; uttag'!$B$12)</f>
        <v>125</v>
      </c>
      <c r="E17" s="149">
        <f>IF('Utgifter, Egna ins &amp; uttag'!$C$12&lt;0,'Utgifter, Egna ins &amp; uttag'!J12,IF('Utgifter, Egna ins &amp; uttag'!$C$12=0,'Utgifter, Egna ins &amp; uttag'!I12,IF('Utgifter, Egna ins &amp; uttag'!$C$12=1,'Utgifter, Egna ins &amp; uttag'!H12,IF('Utgifter, Egna ins &amp; uttag'!$C$12=2,'Utgifter, Egna ins &amp; uttag'!G12))))*(1+'Utgifter, Egna ins &amp; uttag'!$B$12)</f>
        <v>125</v>
      </c>
      <c r="F17" s="149">
        <f>IF('Utgifter, Egna ins &amp; uttag'!$C$12&lt;0,'Utgifter, Egna ins &amp; uttag'!K12,IF('Utgifter, Egna ins &amp; uttag'!$C$12=0,'Utgifter, Egna ins &amp; uttag'!J12,IF('Utgifter, Egna ins &amp; uttag'!$C$12=1,'Utgifter, Egna ins &amp; uttag'!I12,IF('Utgifter, Egna ins &amp; uttag'!$C$12=2,'Utgifter, Egna ins &amp; uttag'!H12))))*(1+'Utgifter, Egna ins &amp; uttag'!$B$12)</f>
        <v>125</v>
      </c>
      <c r="G17" s="149">
        <f>IF('Utgifter, Egna ins &amp; uttag'!$C$12&lt;0,'Utgifter, Egna ins &amp; uttag'!L12,IF('Utgifter, Egna ins &amp; uttag'!$C$12=0,'Utgifter, Egna ins &amp; uttag'!K12,IF('Utgifter, Egna ins &amp; uttag'!$C$12=1,'Utgifter, Egna ins &amp; uttag'!J12,IF('Utgifter, Egna ins &amp; uttag'!$C$12=2,'Utgifter, Egna ins &amp; uttag'!I12))))*(1+'Utgifter, Egna ins &amp; uttag'!$B$12)</f>
        <v>125</v>
      </c>
      <c r="H17" s="149">
        <f>IF('Utgifter, Egna ins &amp; uttag'!$C$12&lt;0,'Utgifter, Egna ins &amp; uttag'!M12,IF('Utgifter, Egna ins &amp; uttag'!$C$12=0,'Utgifter, Egna ins &amp; uttag'!L12,IF('Utgifter, Egna ins &amp; uttag'!$C$12=1,'Utgifter, Egna ins &amp; uttag'!K12,IF('Utgifter, Egna ins &amp; uttag'!$C$12=2,'Utgifter, Egna ins &amp; uttag'!J12))))*(1+'Utgifter, Egna ins &amp; uttag'!$B$12)</f>
        <v>125</v>
      </c>
      <c r="I17" s="149">
        <f>IF('Utgifter, Egna ins &amp; uttag'!$C$12&lt;0,'Utgifter, Egna ins &amp; uttag'!N12,IF('Utgifter, Egna ins &amp; uttag'!$C$12=0,'Utgifter, Egna ins &amp; uttag'!M12,IF('Utgifter, Egna ins &amp; uttag'!$C$12=1,'Utgifter, Egna ins &amp; uttag'!L12,IF('Utgifter, Egna ins &amp; uttag'!$C$12=2,'Utgifter, Egna ins &amp; uttag'!K12))))*(1+'Utgifter, Egna ins &amp; uttag'!$B$12)</f>
        <v>125</v>
      </c>
      <c r="J17" s="149">
        <f>IF('Utgifter, Egna ins &amp; uttag'!$C$12&lt;0,'Utgifter, Egna ins &amp; uttag'!O12,IF('Utgifter, Egna ins &amp; uttag'!$C$12=0,'Utgifter, Egna ins &amp; uttag'!N12,IF('Utgifter, Egna ins &amp; uttag'!$C$12=1,'Utgifter, Egna ins &amp; uttag'!M12,IF('Utgifter, Egna ins &amp; uttag'!$C$12=2,'Utgifter, Egna ins &amp; uttag'!L12))))*(1+'Utgifter, Egna ins &amp; uttag'!$B$12)</f>
        <v>125</v>
      </c>
      <c r="K17" s="149">
        <f>IF('Utgifter, Egna ins &amp; uttag'!$C$12&lt;0,'Utgifter, Egna ins &amp; uttag'!P12,IF('Utgifter, Egna ins &amp; uttag'!$C$12=0,'Utgifter, Egna ins &amp; uttag'!O12,IF('Utgifter, Egna ins &amp; uttag'!$C$12=1,'Utgifter, Egna ins &amp; uttag'!N12,IF('Utgifter, Egna ins &amp; uttag'!$C$12=2,'Utgifter, Egna ins &amp; uttag'!M12))))*(1+'Utgifter, Egna ins &amp; uttag'!$B$12)</f>
        <v>125</v>
      </c>
      <c r="L17" s="149">
        <f>IF('Utgifter, Egna ins &amp; uttag'!$C$12&lt;0,'Utgifter, Egna ins &amp; uttag'!Q12,IF('Utgifter, Egna ins &amp; uttag'!$C$12=0,'Utgifter, Egna ins &amp; uttag'!P12,IF('Utgifter, Egna ins &amp; uttag'!$C$12=1,'Utgifter, Egna ins &amp; uttag'!O12,IF('Utgifter, Egna ins &amp; uttag'!$C$12=2,'Utgifter, Egna ins &amp; uttag'!N12))))*(1+'Utgifter, Egna ins &amp; uttag'!$B$12)</f>
        <v>125</v>
      </c>
      <c r="M17" s="149">
        <f>IF('Utgifter, Egna ins &amp; uttag'!$C$12&lt;0,'Utgifter, Egna ins &amp; uttag'!R12,IF('Utgifter, Egna ins &amp; uttag'!$C$12=0,'Utgifter, Egna ins &amp; uttag'!Q12,IF('Utgifter, Egna ins &amp; uttag'!$C$12=1,'Utgifter, Egna ins &amp; uttag'!P12,IF('Utgifter, Egna ins &amp; uttag'!$C$12=2,'Utgifter, Egna ins &amp; uttag'!O12))))*(1+'Utgifter, Egna ins &amp; uttag'!$B$12)</f>
        <v>125</v>
      </c>
      <c r="N17" s="235">
        <f>IF('Utgifter, Egna ins &amp; uttag'!$C$12&lt;0,'Utgifter, Egna ins &amp; uttag'!V12,IF('Utgifter, Egna ins &amp; uttag'!$C$12=0,'Utgifter, Egna ins &amp; uttag'!R12,IF('Utgifter, Egna ins &amp; uttag'!$C$12=1,'Utgifter, Egna ins &amp; uttag'!Q12,IF('Utgifter, Egna ins &amp; uttag'!$C$12=2,'Utgifter, Egna ins &amp; uttag'!P12))))*(1+'Utgifter, Egna ins &amp; uttag'!$B$12)</f>
        <v>125</v>
      </c>
      <c r="O17" s="233">
        <f>IF('Utgifter, Egna ins &amp; uttag'!$C$12&lt;0,'Utgifter, Egna ins &amp; uttag'!T12,IF('Utgifter, Egna ins &amp; uttag'!$C$12=0,'Utgifter, Egna ins &amp; uttag'!V12,IF('Utgifter, Egna ins &amp; uttag'!$C$12=1,'Utgifter, Egna ins &amp; uttag'!R12,IF('Utgifter, Egna ins &amp; uttag'!$C$12=2,'Utgifter, Egna ins &amp; uttag'!Q12))))*(1+'Utgifter, Egna ins &amp; uttag'!$B$12)</f>
        <v>125</v>
      </c>
      <c r="P17" s="238"/>
      <c r="Q17" s="237"/>
    </row>
    <row r="18" spans="1:17" ht="12.75">
      <c r="A18" s="40" t="s">
        <v>26</v>
      </c>
      <c r="B18" s="149">
        <f>IF('Utgifter, Egna ins &amp; uttag'!$C$13&lt;0,'Utgifter, Egna ins &amp; uttag'!G13,IF('Utgifter, Egna ins &amp; uttag'!$C$13=0,'Utgifter, Egna ins &amp; uttag'!F13,IF('Utgifter, Egna ins &amp; uttag'!$C$13=1,'Utgifter, Egna ins &amp; uttag'!E13,IF('Utgifter, Egna ins &amp; uttag'!$C$13=2,'Utgifter, Egna ins &amp; uttag'!D13))))*(1+'Utgifter, Egna ins &amp; uttag'!$B$13)</f>
        <v>250</v>
      </c>
      <c r="C18" s="149">
        <f>IF('Utgifter, Egna ins &amp; uttag'!$C$13&lt;0,'Utgifter, Egna ins &amp; uttag'!H13,IF('Utgifter, Egna ins &amp; uttag'!$C$13=0,'Utgifter, Egna ins &amp; uttag'!G13,IF('Utgifter, Egna ins &amp; uttag'!$C$13=1,'Utgifter, Egna ins &amp; uttag'!F13,IF('Utgifter, Egna ins &amp; uttag'!$C$13=2,'Utgifter, Egna ins &amp; uttag'!E13))))*(1+'Utgifter, Egna ins &amp; uttag'!$B$13)</f>
        <v>250</v>
      </c>
      <c r="D18" s="149">
        <f>IF('Utgifter, Egna ins &amp; uttag'!$C$13&lt;0,'Utgifter, Egna ins &amp; uttag'!I13,IF('Utgifter, Egna ins &amp; uttag'!$C$13=0,'Utgifter, Egna ins &amp; uttag'!H13,IF('Utgifter, Egna ins &amp; uttag'!$C$13=1,'Utgifter, Egna ins &amp; uttag'!G13,IF('Utgifter, Egna ins &amp; uttag'!$C$13=2,'Utgifter, Egna ins &amp; uttag'!F13))))*(1+'Utgifter, Egna ins &amp; uttag'!$B$13)</f>
        <v>0</v>
      </c>
      <c r="E18" s="149">
        <f>IF('Utgifter, Egna ins &amp; uttag'!$C$13&lt;0,'Utgifter, Egna ins &amp; uttag'!J13,IF('Utgifter, Egna ins &amp; uttag'!$C$13=0,'Utgifter, Egna ins &amp; uttag'!I13,IF('Utgifter, Egna ins &amp; uttag'!$C$13=1,'Utgifter, Egna ins &amp; uttag'!H13,IF('Utgifter, Egna ins &amp; uttag'!$C$13=2,'Utgifter, Egna ins &amp; uttag'!G13))))*(1+'Utgifter, Egna ins &amp; uttag'!$B$13)</f>
        <v>0</v>
      </c>
      <c r="F18" s="149">
        <f>IF('Utgifter, Egna ins &amp; uttag'!$C$13&lt;0,'Utgifter, Egna ins &amp; uttag'!K13,IF('Utgifter, Egna ins &amp; uttag'!$C$13=0,'Utgifter, Egna ins &amp; uttag'!J13,IF('Utgifter, Egna ins &amp; uttag'!$C$13=1,'Utgifter, Egna ins &amp; uttag'!I13,IF('Utgifter, Egna ins &amp; uttag'!$C$13=2,'Utgifter, Egna ins &amp; uttag'!H13))))*(1+'Utgifter, Egna ins &amp; uttag'!$B$13)</f>
        <v>250</v>
      </c>
      <c r="G18" s="149">
        <f>IF('Utgifter, Egna ins &amp; uttag'!$C$13&lt;0,'Utgifter, Egna ins &amp; uttag'!L13,IF('Utgifter, Egna ins &amp; uttag'!$C$13=0,'Utgifter, Egna ins &amp; uttag'!K13,IF('Utgifter, Egna ins &amp; uttag'!$C$13=1,'Utgifter, Egna ins &amp; uttag'!J13,IF('Utgifter, Egna ins &amp; uttag'!$C$13=2,'Utgifter, Egna ins &amp; uttag'!I13))))*(1+'Utgifter, Egna ins &amp; uttag'!$B$13)</f>
        <v>0</v>
      </c>
      <c r="H18" s="149">
        <f>IF('Utgifter, Egna ins &amp; uttag'!$C$13&lt;0,'Utgifter, Egna ins &amp; uttag'!M13,IF('Utgifter, Egna ins &amp; uttag'!$C$13=0,'Utgifter, Egna ins &amp; uttag'!L13,IF('Utgifter, Egna ins &amp; uttag'!$C$13=1,'Utgifter, Egna ins &amp; uttag'!K13,IF('Utgifter, Egna ins &amp; uttag'!$C$13=2,'Utgifter, Egna ins &amp; uttag'!J13))))*(1+'Utgifter, Egna ins &amp; uttag'!$B$13)</f>
        <v>0</v>
      </c>
      <c r="I18" s="149">
        <f>IF('Utgifter, Egna ins &amp; uttag'!$C$13&lt;0,'Utgifter, Egna ins &amp; uttag'!N13,IF('Utgifter, Egna ins &amp; uttag'!$C$13=0,'Utgifter, Egna ins &amp; uttag'!M13,IF('Utgifter, Egna ins &amp; uttag'!$C$13=1,'Utgifter, Egna ins &amp; uttag'!L13,IF('Utgifter, Egna ins &amp; uttag'!$C$13=2,'Utgifter, Egna ins &amp; uttag'!K13))))*(1+'Utgifter, Egna ins &amp; uttag'!$B$13)</f>
        <v>250</v>
      </c>
      <c r="J18" s="149">
        <f>IF('Utgifter, Egna ins &amp; uttag'!$C$13&lt;0,'Utgifter, Egna ins &amp; uttag'!O13,IF('Utgifter, Egna ins &amp; uttag'!$C$13=0,'Utgifter, Egna ins &amp; uttag'!N13,IF('Utgifter, Egna ins &amp; uttag'!$C$13=1,'Utgifter, Egna ins &amp; uttag'!M13,IF('Utgifter, Egna ins &amp; uttag'!$C$13=2,'Utgifter, Egna ins &amp; uttag'!L13))))*(1+'Utgifter, Egna ins &amp; uttag'!$B$13)</f>
        <v>0</v>
      </c>
      <c r="K18" s="149">
        <f>IF('Utgifter, Egna ins &amp; uttag'!$C$13&lt;0,'Utgifter, Egna ins &amp; uttag'!P13,IF('Utgifter, Egna ins &amp; uttag'!$C$13=0,'Utgifter, Egna ins &amp; uttag'!O13,IF('Utgifter, Egna ins &amp; uttag'!$C$13=1,'Utgifter, Egna ins &amp; uttag'!N13,IF('Utgifter, Egna ins &amp; uttag'!$C$13=2,'Utgifter, Egna ins &amp; uttag'!M13))))*(1+'Utgifter, Egna ins &amp; uttag'!$B$13)</f>
        <v>0</v>
      </c>
      <c r="L18" s="149">
        <f>IF('Utgifter, Egna ins &amp; uttag'!$C$13&lt;0,'Utgifter, Egna ins &amp; uttag'!Q13,IF('Utgifter, Egna ins &amp; uttag'!$C$13=0,'Utgifter, Egna ins &amp; uttag'!P13,IF('Utgifter, Egna ins &amp; uttag'!$C$13=1,'Utgifter, Egna ins &amp; uttag'!O13,IF('Utgifter, Egna ins &amp; uttag'!$C$13=2,'Utgifter, Egna ins &amp; uttag'!N13))))*(1+'Utgifter, Egna ins &amp; uttag'!$B$13)</f>
        <v>250</v>
      </c>
      <c r="M18" s="149">
        <f>IF('Utgifter, Egna ins &amp; uttag'!$C$13&lt;0,'Utgifter, Egna ins &amp; uttag'!R13,IF('Utgifter, Egna ins &amp; uttag'!$C$13=0,'Utgifter, Egna ins &amp; uttag'!Q13,IF('Utgifter, Egna ins &amp; uttag'!$C$13=1,'Utgifter, Egna ins &amp; uttag'!P13,IF('Utgifter, Egna ins &amp; uttag'!$C$13=2,'Utgifter, Egna ins &amp; uttag'!O13))))*(1+'Utgifter, Egna ins &amp; uttag'!$B$13)</f>
        <v>0</v>
      </c>
      <c r="N18" s="235">
        <f>IF('Utgifter, Egna ins &amp; uttag'!$C$13&lt;0,'Utgifter, Egna ins &amp; uttag'!V13,IF('Utgifter, Egna ins &amp; uttag'!$C$13=0,'Utgifter, Egna ins &amp; uttag'!R13,IF('Utgifter, Egna ins &amp; uttag'!$C$13=1,'Utgifter, Egna ins &amp; uttag'!Q13,IF('Utgifter, Egna ins &amp; uttag'!$C$13=2,'Utgifter, Egna ins &amp; uttag'!P13))))*(1+'Utgifter, Egna ins &amp; uttag'!$B$13)</f>
        <v>0</v>
      </c>
      <c r="O18" s="233">
        <f>IF('Utgifter, Egna ins &amp; uttag'!$C$13&lt;0,'Utgifter, Egna ins &amp; uttag'!T13,IF('Utgifter, Egna ins &amp; uttag'!$C$13=0,'Utgifter, Egna ins &amp; uttag'!V13,IF('Utgifter, Egna ins &amp; uttag'!$C$13=1,'Utgifter, Egna ins &amp; uttag'!R13,IF('Utgifter, Egna ins &amp; uttag'!$C$13=2,'Utgifter, Egna ins &amp; uttag'!Q13))))*(1+'Utgifter, Egna ins &amp; uttag'!$B$13)</f>
        <v>250</v>
      </c>
      <c r="P18" s="238"/>
      <c r="Q18" s="237"/>
    </row>
    <row r="19" spans="1:17" ht="12.75">
      <c r="A19" s="40" t="s">
        <v>27</v>
      </c>
      <c r="B19" s="149">
        <f>IF('Utgifter, Egna ins &amp; uttag'!$C$14&lt;0,'Utgifter, Egna ins &amp; uttag'!G14,IF('Utgifter, Egna ins &amp; uttag'!$C$14=0,'Utgifter, Egna ins &amp; uttag'!F14,IF('Utgifter, Egna ins &amp; uttag'!$C$14=1,'Utgifter, Egna ins &amp; uttag'!E14,IF('Utgifter, Egna ins &amp; uttag'!$C$14=2,'Utgifter, Egna ins &amp; uttag'!D14))))*(1+'Utgifter, Egna ins &amp; uttag'!$B$14)</f>
        <v>250</v>
      </c>
      <c r="C19" s="149">
        <f>IF('Utgifter, Egna ins &amp; uttag'!$C$14&lt;0,'Utgifter, Egna ins &amp; uttag'!H14,IF('Utgifter, Egna ins &amp; uttag'!$C$14=0,'Utgifter, Egna ins &amp; uttag'!G14,IF('Utgifter, Egna ins &amp; uttag'!$C$14=1,'Utgifter, Egna ins &amp; uttag'!F14,IF('Utgifter, Egna ins &amp; uttag'!$C$14=2,'Utgifter, Egna ins &amp; uttag'!E14))))*(1+'Utgifter, Egna ins &amp; uttag'!$B$14)</f>
        <v>250</v>
      </c>
      <c r="D19" s="149">
        <f>IF('Utgifter, Egna ins &amp; uttag'!$C$14&lt;0,'Utgifter, Egna ins &amp; uttag'!I14,IF('Utgifter, Egna ins &amp; uttag'!$C$14=0,'Utgifter, Egna ins &amp; uttag'!H14,IF('Utgifter, Egna ins &amp; uttag'!$C$14=1,'Utgifter, Egna ins &amp; uttag'!G14,IF('Utgifter, Egna ins &amp; uttag'!$C$14=2,'Utgifter, Egna ins &amp; uttag'!F14))))*(1+'Utgifter, Egna ins &amp; uttag'!$B$14)</f>
        <v>0</v>
      </c>
      <c r="E19" s="149">
        <f>IF('Utgifter, Egna ins &amp; uttag'!$C$14&lt;0,'Utgifter, Egna ins &amp; uttag'!J14,IF('Utgifter, Egna ins &amp; uttag'!$C$14=0,'Utgifter, Egna ins &amp; uttag'!I14,IF('Utgifter, Egna ins &amp; uttag'!$C$14=1,'Utgifter, Egna ins &amp; uttag'!H14,IF('Utgifter, Egna ins &amp; uttag'!$C$14=2,'Utgifter, Egna ins &amp; uttag'!G14))))*(1+'Utgifter, Egna ins &amp; uttag'!$B$14)</f>
        <v>0</v>
      </c>
      <c r="F19" s="149">
        <f>IF('Utgifter, Egna ins &amp; uttag'!$C$14&lt;0,'Utgifter, Egna ins &amp; uttag'!K14,IF('Utgifter, Egna ins &amp; uttag'!$C$14=0,'Utgifter, Egna ins &amp; uttag'!J14,IF('Utgifter, Egna ins &amp; uttag'!$C$14=1,'Utgifter, Egna ins &amp; uttag'!I14,IF('Utgifter, Egna ins &amp; uttag'!$C$14=2,'Utgifter, Egna ins &amp; uttag'!H14))))*(1+'Utgifter, Egna ins &amp; uttag'!$B$14)</f>
        <v>250</v>
      </c>
      <c r="G19" s="149">
        <f>IF('Utgifter, Egna ins &amp; uttag'!$C$14&lt;0,'Utgifter, Egna ins &amp; uttag'!L14,IF('Utgifter, Egna ins &amp; uttag'!$C$14=0,'Utgifter, Egna ins &amp; uttag'!K14,IF('Utgifter, Egna ins &amp; uttag'!$C$14=1,'Utgifter, Egna ins &amp; uttag'!J14,IF('Utgifter, Egna ins &amp; uttag'!$C$14=2,'Utgifter, Egna ins &amp; uttag'!I14))))*(1+'Utgifter, Egna ins &amp; uttag'!$B$14)</f>
        <v>0</v>
      </c>
      <c r="H19" s="149">
        <f>IF('Utgifter, Egna ins &amp; uttag'!$C$14&lt;0,'Utgifter, Egna ins &amp; uttag'!M14,IF('Utgifter, Egna ins &amp; uttag'!$C$14=0,'Utgifter, Egna ins &amp; uttag'!L14,IF('Utgifter, Egna ins &amp; uttag'!$C$14=1,'Utgifter, Egna ins &amp; uttag'!K14,IF('Utgifter, Egna ins &amp; uttag'!$C$14=2,'Utgifter, Egna ins &amp; uttag'!J14))))*(1+'Utgifter, Egna ins &amp; uttag'!$B$14)</f>
        <v>0</v>
      </c>
      <c r="I19" s="149">
        <f>IF('Utgifter, Egna ins &amp; uttag'!$C$14&lt;0,'Utgifter, Egna ins &amp; uttag'!N14,IF('Utgifter, Egna ins &amp; uttag'!$C$14=0,'Utgifter, Egna ins &amp; uttag'!M14,IF('Utgifter, Egna ins &amp; uttag'!$C$14=1,'Utgifter, Egna ins &amp; uttag'!L14,IF('Utgifter, Egna ins &amp; uttag'!$C$14=2,'Utgifter, Egna ins &amp; uttag'!K14))))*(1+'Utgifter, Egna ins &amp; uttag'!$B$14)</f>
        <v>250</v>
      </c>
      <c r="J19" s="149">
        <f>IF('Utgifter, Egna ins &amp; uttag'!$C$14&lt;0,'Utgifter, Egna ins &amp; uttag'!O14,IF('Utgifter, Egna ins &amp; uttag'!$C$14=0,'Utgifter, Egna ins &amp; uttag'!N14,IF('Utgifter, Egna ins &amp; uttag'!$C$14=1,'Utgifter, Egna ins &amp; uttag'!M14,IF('Utgifter, Egna ins &amp; uttag'!$C$14=2,'Utgifter, Egna ins &amp; uttag'!L14))))*(1+'Utgifter, Egna ins &amp; uttag'!$B$14)</f>
        <v>0</v>
      </c>
      <c r="K19" s="149">
        <f>IF('Utgifter, Egna ins &amp; uttag'!$C$14&lt;0,'Utgifter, Egna ins &amp; uttag'!P14,IF('Utgifter, Egna ins &amp; uttag'!$C$14=0,'Utgifter, Egna ins &amp; uttag'!O14,IF('Utgifter, Egna ins &amp; uttag'!$C$14=1,'Utgifter, Egna ins &amp; uttag'!N14,IF('Utgifter, Egna ins &amp; uttag'!$C$14=2,'Utgifter, Egna ins &amp; uttag'!M14))))*(1+'Utgifter, Egna ins &amp; uttag'!$B$14)</f>
        <v>0</v>
      </c>
      <c r="L19" s="149">
        <f>IF('Utgifter, Egna ins &amp; uttag'!$C$14&lt;0,'Utgifter, Egna ins &amp; uttag'!Q14,IF('Utgifter, Egna ins &amp; uttag'!$C$14=0,'Utgifter, Egna ins &amp; uttag'!P14,IF('Utgifter, Egna ins &amp; uttag'!$C$14=1,'Utgifter, Egna ins &amp; uttag'!O14,IF('Utgifter, Egna ins &amp; uttag'!$C$14=2,'Utgifter, Egna ins &amp; uttag'!N14))))*(1+'Utgifter, Egna ins &amp; uttag'!$B$14)</f>
        <v>250</v>
      </c>
      <c r="M19" s="149">
        <f>IF('Utgifter, Egna ins &amp; uttag'!$C$14&lt;0,'Utgifter, Egna ins &amp; uttag'!R14,IF('Utgifter, Egna ins &amp; uttag'!$C$14=0,'Utgifter, Egna ins &amp; uttag'!Q14,IF('Utgifter, Egna ins &amp; uttag'!$C$14=1,'Utgifter, Egna ins &amp; uttag'!P14,IF('Utgifter, Egna ins &amp; uttag'!$C$14=2,'Utgifter, Egna ins &amp; uttag'!O14))))*(1+'Utgifter, Egna ins &amp; uttag'!$B$14)</f>
        <v>0</v>
      </c>
      <c r="N19" s="235">
        <f>IF('Utgifter, Egna ins &amp; uttag'!$C$14&lt;0,'Utgifter, Egna ins &amp; uttag'!V14,IF('Utgifter, Egna ins &amp; uttag'!$C$14=0,'Utgifter, Egna ins &amp; uttag'!R14,IF('Utgifter, Egna ins &amp; uttag'!$C$14=1,'Utgifter, Egna ins &amp; uttag'!Q14,IF('Utgifter, Egna ins &amp; uttag'!$C$14=2,'Utgifter, Egna ins &amp; uttag'!P14))))*(1+'Utgifter, Egna ins &amp; uttag'!$B$14)</f>
        <v>0</v>
      </c>
      <c r="O19" s="233">
        <f>IF('Utgifter, Egna ins &amp; uttag'!$C$14&lt;0,'Utgifter, Egna ins &amp; uttag'!T14,IF('Utgifter, Egna ins &amp; uttag'!$C$14=0,'Utgifter, Egna ins &amp; uttag'!V14,IF('Utgifter, Egna ins &amp; uttag'!$C$14=1,'Utgifter, Egna ins &amp; uttag'!R14,IF('Utgifter, Egna ins &amp; uttag'!$C$14=2,'Utgifter, Egna ins &amp; uttag'!Q14))))*(1+'Utgifter, Egna ins &amp; uttag'!$B$14)</f>
        <v>250</v>
      </c>
      <c r="P19" s="238"/>
      <c r="Q19" s="237"/>
    </row>
    <row r="20" spans="1:17" ht="12.75">
      <c r="A20" s="40" t="s">
        <v>29</v>
      </c>
      <c r="B20" s="149">
        <f>IF('Utgifter, Egna ins &amp; uttag'!$C$15&lt;0,'Utgifter, Egna ins &amp; uttag'!G15,IF('Utgifter, Egna ins &amp; uttag'!$C$15=0,'Utgifter, Egna ins &amp; uttag'!F15,IF('Utgifter, Egna ins &amp; uttag'!$C$15=1,'Utgifter, Egna ins &amp; uttag'!E15,IF('Utgifter, Egna ins &amp; uttag'!$C$15=2,'Utgifter, Egna ins &amp; uttag'!D15))))*(1+'Utgifter, Egna ins &amp; uttag'!$B$15)</f>
        <v>0</v>
      </c>
      <c r="C20" s="149">
        <f>IF('Utgifter, Egna ins &amp; uttag'!$C$15&lt;0,'Utgifter, Egna ins &amp; uttag'!H15,IF('Utgifter, Egna ins &amp; uttag'!$C$15=0,'Utgifter, Egna ins &amp; uttag'!G15,IF('Utgifter, Egna ins &amp; uttag'!$C$15=1,'Utgifter, Egna ins &amp; uttag'!F15,IF('Utgifter, Egna ins &amp; uttag'!$C$15=2,'Utgifter, Egna ins &amp; uttag'!E15))))*(1+'Utgifter, Egna ins &amp; uttag'!$B$15)</f>
        <v>0</v>
      </c>
      <c r="D20" s="149">
        <f>IF('Utgifter, Egna ins &amp; uttag'!$C$15&lt;0,'Utgifter, Egna ins &amp; uttag'!I15,IF('Utgifter, Egna ins &amp; uttag'!$C$15=0,'Utgifter, Egna ins &amp; uttag'!H15,IF('Utgifter, Egna ins &amp; uttag'!$C$15=1,'Utgifter, Egna ins &amp; uttag'!G15,IF('Utgifter, Egna ins &amp; uttag'!$C$15=2,'Utgifter, Egna ins &amp; uttag'!F15))))*(1+'Utgifter, Egna ins &amp; uttag'!$B$15)</f>
        <v>7500</v>
      </c>
      <c r="E20" s="149">
        <f>IF('Utgifter, Egna ins &amp; uttag'!$C$15&lt;0,'Utgifter, Egna ins &amp; uttag'!J15,IF('Utgifter, Egna ins &amp; uttag'!$C$15=0,'Utgifter, Egna ins &amp; uttag'!I15,IF('Utgifter, Egna ins &amp; uttag'!$C$15=1,'Utgifter, Egna ins &amp; uttag'!H15,IF('Utgifter, Egna ins &amp; uttag'!$C$15=2,'Utgifter, Egna ins &amp; uttag'!G15))))*(1+'Utgifter, Egna ins &amp; uttag'!$B$15)</f>
        <v>0</v>
      </c>
      <c r="F20" s="149">
        <f>IF('Utgifter, Egna ins &amp; uttag'!$C$15&lt;0,'Utgifter, Egna ins &amp; uttag'!K15,IF('Utgifter, Egna ins &amp; uttag'!$C$15=0,'Utgifter, Egna ins &amp; uttag'!J15,IF('Utgifter, Egna ins &amp; uttag'!$C$15=1,'Utgifter, Egna ins &amp; uttag'!I15,IF('Utgifter, Egna ins &amp; uttag'!$C$15=2,'Utgifter, Egna ins &amp; uttag'!H15))))*(1+'Utgifter, Egna ins &amp; uttag'!$B$15)</f>
        <v>0</v>
      </c>
      <c r="G20" s="149">
        <f>IF('Utgifter, Egna ins &amp; uttag'!$C$15&lt;0,'Utgifter, Egna ins &amp; uttag'!L15,IF('Utgifter, Egna ins &amp; uttag'!$C$15=0,'Utgifter, Egna ins &amp; uttag'!K15,IF('Utgifter, Egna ins &amp; uttag'!$C$15=1,'Utgifter, Egna ins &amp; uttag'!J15,IF('Utgifter, Egna ins &amp; uttag'!$C$15=2,'Utgifter, Egna ins &amp; uttag'!I15))))*(1+'Utgifter, Egna ins &amp; uttag'!$B$15)</f>
        <v>0</v>
      </c>
      <c r="H20" s="149">
        <f>IF('Utgifter, Egna ins &amp; uttag'!$C$15&lt;0,'Utgifter, Egna ins &amp; uttag'!M15,IF('Utgifter, Egna ins &amp; uttag'!$C$15=0,'Utgifter, Egna ins &amp; uttag'!L15,IF('Utgifter, Egna ins &amp; uttag'!$C$15=1,'Utgifter, Egna ins &amp; uttag'!K15,IF('Utgifter, Egna ins &amp; uttag'!$C$15=2,'Utgifter, Egna ins &amp; uttag'!J15))))*(1+'Utgifter, Egna ins &amp; uttag'!$B$15)</f>
        <v>7500</v>
      </c>
      <c r="I20" s="149">
        <f>IF('Utgifter, Egna ins &amp; uttag'!$C$15&lt;0,'Utgifter, Egna ins &amp; uttag'!N15,IF('Utgifter, Egna ins &amp; uttag'!$C$15=0,'Utgifter, Egna ins &amp; uttag'!M15,IF('Utgifter, Egna ins &amp; uttag'!$C$15=1,'Utgifter, Egna ins &amp; uttag'!L15,IF('Utgifter, Egna ins &amp; uttag'!$C$15=2,'Utgifter, Egna ins &amp; uttag'!K15))))*(1+'Utgifter, Egna ins &amp; uttag'!$B$15)</f>
        <v>0</v>
      </c>
      <c r="J20" s="149">
        <f>IF('Utgifter, Egna ins &amp; uttag'!$C$15&lt;0,'Utgifter, Egna ins &amp; uttag'!O15,IF('Utgifter, Egna ins &amp; uttag'!$C$15=0,'Utgifter, Egna ins &amp; uttag'!N15,IF('Utgifter, Egna ins &amp; uttag'!$C$15=1,'Utgifter, Egna ins &amp; uttag'!M15,IF('Utgifter, Egna ins &amp; uttag'!$C$15=2,'Utgifter, Egna ins &amp; uttag'!L15))))*(1+'Utgifter, Egna ins &amp; uttag'!$B$15)</f>
        <v>7500</v>
      </c>
      <c r="K20" s="149">
        <f>IF('Utgifter, Egna ins &amp; uttag'!$C$15&lt;0,'Utgifter, Egna ins &amp; uttag'!P15,IF('Utgifter, Egna ins &amp; uttag'!$C$15=0,'Utgifter, Egna ins &amp; uttag'!O15,IF('Utgifter, Egna ins &amp; uttag'!$C$15=1,'Utgifter, Egna ins &amp; uttag'!N15,IF('Utgifter, Egna ins &amp; uttag'!$C$15=2,'Utgifter, Egna ins &amp; uttag'!M15))))*(1+'Utgifter, Egna ins &amp; uttag'!$B$15)</f>
        <v>0</v>
      </c>
      <c r="L20" s="149">
        <f>IF('Utgifter, Egna ins &amp; uttag'!$C$15&lt;0,'Utgifter, Egna ins &amp; uttag'!Q15,IF('Utgifter, Egna ins &amp; uttag'!$C$15=0,'Utgifter, Egna ins &amp; uttag'!P15,IF('Utgifter, Egna ins &amp; uttag'!$C$15=1,'Utgifter, Egna ins &amp; uttag'!O15,IF('Utgifter, Egna ins &amp; uttag'!$C$15=2,'Utgifter, Egna ins &amp; uttag'!N15))))*(1+'Utgifter, Egna ins &amp; uttag'!$B$15)</f>
        <v>0</v>
      </c>
      <c r="M20" s="149">
        <f>IF('Utgifter, Egna ins &amp; uttag'!$C$15&lt;0,'Utgifter, Egna ins &amp; uttag'!R15,IF('Utgifter, Egna ins &amp; uttag'!$C$15=0,'Utgifter, Egna ins &amp; uttag'!Q15,IF('Utgifter, Egna ins &amp; uttag'!$C$15=1,'Utgifter, Egna ins &amp; uttag'!P15,IF('Utgifter, Egna ins &amp; uttag'!$C$15=2,'Utgifter, Egna ins &amp; uttag'!O15))))*(1+'Utgifter, Egna ins &amp; uttag'!$B$15)</f>
        <v>0</v>
      </c>
      <c r="N20" s="235">
        <f>IF('Utgifter, Egna ins &amp; uttag'!$C$15&lt;0,'Utgifter, Egna ins &amp; uttag'!V15,IF('Utgifter, Egna ins &amp; uttag'!$C$15=0,'Utgifter, Egna ins &amp; uttag'!R15,IF('Utgifter, Egna ins &amp; uttag'!$C$15=1,'Utgifter, Egna ins &amp; uttag'!Q15,IF('Utgifter, Egna ins &amp; uttag'!$C$15=2,'Utgifter, Egna ins &amp; uttag'!P15))))*(1+'Utgifter, Egna ins &amp; uttag'!$B$15)</f>
        <v>0</v>
      </c>
      <c r="O20" s="233">
        <f>IF('Utgifter, Egna ins &amp; uttag'!$C$15&lt;0,'Utgifter, Egna ins &amp; uttag'!T15,IF('Utgifter, Egna ins &amp; uttag'!$C$15=0,'Utgifter, Egna ins &amp; uttag'!V15,IF('Utgifter, Egna ins &amp; uttag'!$C$15=1,'Utgifter, Egna ins &amp; uttag'!R15,IF('Utgifter, Egna ins &amp; uttag'!$C$15=2,'Utgifter, Egna ins &amp; uttag'!Q15))))*(1+'Utgifter, Egna ins &amp; uttag'!$B$15)</f>
        <v>0</v>
      </c>
      <c r="P20" s="238"/>
      <c r="Q20" s="237"/>
    </row>
    <row r="21" spans="1:17" ht="12.75">
      <c r="A21" s="40" t="s">
        <v>30</v>
      </c>
      <c r="B21" s="149">
        <f>IF('Utgifter, Egna ins &amp; uttag'!$C$16&lt;0,'Utgifter, Egna ins &amp; uttag'!G16,IF('Utgifter, Egna ins &amp; uttag'!$C$16=0,'Utgifter, Egna ins &amp; uttag'!F16,IF('Utgifter, Egna ins &amp; uttag'!$C$16=1,'Utgifter, Egna ins &amp; uttag'!E16,IF('Utgifter, Egna ins &amp; uttag'!$C$16=2,'Utgifter, Egna ins &amp; uttag'!D16))))*(1+'Utgifter, Egna ins &amp; uttag'!$B$16)</f>
        <v>0</v>
      </c>
      <c r="C21" s="149">
        <f>IF('Utgifter, Egna ins &amp; uttag'!$C$16&lt;0,'Utgifter, Egna ins &amp; uttag'!H16,IF('Utgifter, Egna ins &amp; uttag'!$C$16=0,'Utgifter, Egna ins &amp; uttag'!G16,IF('Utgifter, Egna ins &amp; uttag'!$C$16=1,'Utgifter, Egna ins &amp; uttag'!F16,IF('Utgifter, Egna ins &amp; uttag'!$C$16=2,'Utgifter, Egna ins &amp; uttag'!E16))))*(1+'Utgifter, Egna ins &amp; uttag'!$B$16)</f>
        <v>0</v>
      </c>
      <c r="D21" s="149">
        <f>IF('Utgifter, Egna ins &amp; uttag'!$C$16&lt;0,'Utgifter, Egna ins &amp; uttag'!I16,IF('Utgifter, Egna ins &amp; uttag'!$C$16=0,'Utgifter, Egna ins &amp; uttag'!H16,IF('Utgifter, Egna ins &amp; uttag'!$C$16=1,'Utgifter, Egna ins &amp; uttag'!G16,IF('Utgifter, Egna ins &amp; uttag'!$C$16=2,'Utgifter, Egna ins &amp; uttag'!F16))))*(1+'Utgifter, Egna ins &amp; uttag'!$B$16)</f>
        <v>0</v>
      </c>
      <c r="E21" s="149">
        <f>IF('Utgifter, Egna ins &amp; uttag'!$C$16&lt;0,'Utgifter, Egna ins &amp; uttag'!J16,IF('Utgifter, Egna ins &amp; uttag'!$C$16=0,'Utgifter, Egna ins &amp; uttag'!I16,IF('Utgifter, Egna ins &amp; uttag'!$C$16=1,'Utgifter, Egna ins &amp; uttag'!H16,IF('Utgifter, Egna ins &amp; uttag'!$C$16=2,'Utgifter, Egna ins &amp; uttag'!G16))))*(1+'Utgifter, Egna ins &amp; uttag'!$B$16)</f>
        <v>0</v>
      </c>
      <c r="F21" s="149">
        <f>IF('Utgifter, Egna ins &amp; uttag'!$C$16&lt;0,'Utgifter, Egna ins &amp; uttag'!K16,IF('Utgifter, Egna ins &amp; uttag'!$C$16=0,'Utgifter, Egna ins &amp; uttag'!J16,IF('Utgifter, Egna ins &amp; uttag'!$C$16=1,'Utgifter, Egna ins &amp; uttag'!I16,IF('Utgifter, Egna ins &amp; uttag'!$C$16=2,'Utgifter, Egna ins &amp; uttag'!H16))))*(1+'Utgifter, Egna ins &amp; uttag'!$B$16)</f>
        <v>0</v>
      </c>
      <c r="G21" s="149">
        <f>IF('Utgifter, Egna ins &amp; uttag'!$C$16&lt;0,'Utgifter, Egna ins &amp; uttag'!L16,IF('Utgifter, Egna ins &amp; uttag'!$C$16=0,'Utgifter, Egna ins &amp; uttag'!K16,IF('Utgifter, Egna ins &amp; uttag'!$C$16=1,'Utgifter, Egna ins &amp; uttag'!J16,IF('Utgifter, Egna ins &amp; uttag'!$C$16=2,'Utgifter, Egna ins &amp; uttag'!I16))))*(1+'Utgifter, Egna ins &amp; uttag'!$B$16)</f>
        <v>10000</v>
      </c>
      <c r="H21" s="149">
        <f>IF('Utgifter, Egna ins &amp; uttag'!$C$16&lt;0,'Utgifter, Egna ins &amp; uttag'!M16,IF('Utgifter, Egna ins &amp; uttag'!$C$16=0,'Utgifter, Egna ins &amp; uttag'!L16,IF('Utgifter, Egna ins &amp; uttag'!$C$16=1,'Utgifter, Egna ins &amp; uttag'!K16,IF('Utgifter, Egna ins &amp; uttag'!$C$16=2,'Utgifter, Egna ins &amp; uttag'!J16))))*(1+'Utgifter, Egna ins &amp; uttag'!$B$16)</f>
        <v>0</v>
      </c>
      <c r="I21" s="149">
        <f>IF('Utgifter, Egna ins &amp; uttag'!$C$16&lt;0,'Utgifter, Egna ins &amp; uttag'!N16,IF('Utgifter, Egna ins &amp; uttag'!$C$16=0,'Utgifter, Egna ins &amp; uttag'!M16,IF('Utgifter, Egna ins &amp; uttag'!$C$16=1,'Utgifter, Egna ins &amp; uttag'!L16,IF('Utgifter, Egna ins &amp; uttag'!$C$16=2,'Utgifter, Egna ins &amp; uttag'!K16))))*(1+'Utgifter, Egna ins &amp; uttag'!$B$16)</f>
        <v>0</v>
      </c>
      <c r="J21" s="149">
        <f>IF('Utgifter, Egna ins &amp; uttag'!$C$16&lt;0,'Utgifter, Egna ins &amp; uttag'!O16,IF('Utgifter, Egna ins &amp; uttag'!$C$16=0,'Utgifter, Egna ins &amp; uttag'!N16,IF('Utgifter, Egna ins &amp; uttag'!$C$16=1,'Utgifter, Egna ins &amp; uttag'!M16,IF('Utgifter, Egna ins &amp; uttag'!$C$16=2,'Utgifter, Egna ins &amp; uttag'!L16))))*(1+'Utgifter, Egna ins &amp; uttag'!$B$16)</f>
        <v>0</v>
      </c>
      <c r="K21" s="149">
        <f>IF('Utgifter, Egna ins &amp; uttag'!$C$16&lt;0,'Utgifter, Egna ins &amp; uttag'!P16,IF('Utgifter, Egna ins &amp; uttag'!$C$16=0,'Utgifter, Egna ins &amp; uttag'!O16,IF('Utgifter, Egna ins &amp; uttag'!$C$16=1,'Utgifter, Egna ins &amp; uttag'!N16,IF('Utgifter, Egna ins &amp; uttag'!$C$16=2,'Utgifter, Egna ins &amp; uttag'!M16))))*(1+'Utgifter, Egna ins &amp; uttag'!$B$16)</f>
        <v>0</v>
      </c>
      <c r="L21" s="149">
        <f>IF('Utgifter, Egna ins &amp; uttag'!$C$16&lt;0,'Utgifter, Egna ins &amp; uttag'!Q16,IF('Utgifter, Egna ins &amp; uttag'!$C$16=0,'Utgifter, Egna ins &amp; uttag'!P16,IF('Utgifter, Egna ins &amp; uttag'!$C$16=1,'Utgifter, Egna ins &amp; uttag'!O16,IF('Utgifter, Egna ins &amp; uttag'!$C$16=2,'Utgifter, Egna ins &amp; uttag'!N16))))*(1+'Utgifter, Egna ins &amp; uttag'!$B$16)</f>
        <v>0</v>
      </c>
      <c r="M21" s="149">
        <f>IF('Utgifter, Egna ins &amp; uttag'!$C$16&lt;0,'Utgifter, Egna ins &amp; uttag'!R16,IF('Utgifter, Egna ins &amp; uttag'!$C$16=0,'Utgifter, Egna ins &amp; uttag'!Q16,IF('Utgifter, Egna ins &amp; uttag'!$C$16=1,'Utgifter, Egna ins &amp; uttag'!P16,IF('Utgifter, Egna ins &amp; uttag'!$C$16=2,'Utgifter, Egna ins &amp; uttag'!O16))))*(1+'Utgifter, Egna ins &amp; uttag'!$B$16)</f>
        <v>0</v>
      </c>
      <c r="N21" s="235">
        <f>IF('Utgifter, Egna ins &amp; uttag'!$C$16&lt;0,'Utgifter, Egna ins &amp; uttag'!V16,IF('Utgifter, Egna ins &amp; uttag'!$C$16=0,'Utgifter, Egna ins &amp; uttag'!R16,IF('Utgifter, Egna ins &amp; uttag'!$C$16=1,'Utgifter, Egna ins &amp; uttag'!Q16,IF('Utgifter, Egna ins &amp; uttag'!$C$16=2,'Utgifter, Egna ins &amp; uttag'!P16))))*(1+'Utgifter, Egna ins &amp; uttag'!$B$16)</f>
        <v>10000</v>
      </c>
      <c r="O21" s="233">
        <f>IF('Utgifter, Egna ins &amp; uttag'!$C$16&lt;0,'Utgifter, Egna ins &amp; uttag'!T16,IF('Utgifter, Egna ins &amp; uttag'!$C$16=0,'Utgifter, Egna ins &amp; uttag'!V16,IF('Utgifter, Egna ins &amp; uttag'!$C$16=1,'Utgifter, Egna ins &amp; uttag'!R16,IF('Utgifter, Egna ins &amp; uttag'!$C$16=2,'Utgifter, Egna ins &amp; uttag'!Q16))))*(1+'Utgifter, Egna ins &amp; uttag'!$B$16)</f>
        <v>0</v>
      </c>
      <c r="P21" s="238"/>
      <c r="Q21" s="237"/>
    </row>
    <row r="22" spans="1:17" ht="12.75">
      <c r="A22" s="40" t="s">
        <v>31</v>
      </c>
      <c r="B22" s="149">
        <f>IF('Utgifter, Egna ins &amp; uttag'!$C$17&lt;0,'Utgifter, Egna ins &amp; uttag'!G17,IF('Utgifter, Egna ins &amp; uttag'!$C$17=0,'Utgifter, Egna ins &amp; uttag'!F17,IF('Utgifter, Egna ins &amp; uttag'!$C$17=1,'Utgifter, Egna ins &amp; uttag'!E17,IF('Utgifter, Egna ins &amp; uttag'!$C$17=2,'Utgifter, Egna ins &amp; uttag'!D17))))*(1+'Utgifter, Egna ins &amp; uttag'!$B$17)</f>
        <v>0</v>
      </c>
      <c r="C22" s="149">
        <f>IF('Utgifter, Egna ins &amp; uttag'!$C$17&lt;0,'Utgifter, Egna ins &amp; uttag'!H17,IF('Utgifter, Egna ins &amp; uttag'!$C$17=0,'Utgifter, Egna ins &amp; uttag'!G17,IF('Utgifter, Egna ins &amp; uttag'!$C$17=1,'Utgifter, Egna ins &amp; uttag'!F17,IF('Utgifter, Egna ins &amp; uttag'!$C$17=2,'Utgifter, Egna ins &amp; uttag'!E17))))*(1+'Utgifter, Egna ins &amp; uttag'!$B$17)</f>
        <v>500</v>
      </c>
      <c r="D22" s="149">
        <f>IF('Utgifter, Egna ins &amp; uttag'!$C$17&lt;0,'Utgifter, Egna ins &amp; uttag'!I17,IF('Utgifter, Egna ins &amp; uttag'!$C$17=0,'Utgifter, Egna ins &amp; uttag'!H17,IF('Utgifter, Egna ins &amp; uttag'!$C$17=1,'Utgifter, Egna ins &amp; uttag'!G17,IF('Utgifter, Egna ins &amp; uttag'!$C$17=2,'Utgifter, Egna ins &amp; uttag'!F17))))*(1+'Utgifter, Egna ins &amp; uttag'!$B$17)</f>
        <v>0</v>
      </c>
      <c r="E22" s="149">
        <f>IF('Utgifter, Egna ins &amp; uttag'!$C$17&lt;0,'Utgifter, Egna ins &amp; uttag'!J17,IF('Utgifter, Egna ins &amp; uttag'!$C$17=0,'Utgifter, Egna ins &amp; uttag'!I17,IF('Utgifter, Egna ins &amp; uttag'!$C$17=1,'Utgifter, Egna ins &amp; uttag'!H17,IF('Utgifter, Egna ins &amp; uttag'!$C$17=2,'Utgifter, Egna ins &amp; uttag'!G17))))*(1+'Utgifter, Egna ins &amp; uttag'!$B$17)</f>
        <v>0</v>
      </c>
      <c r="F22" s="149">
        <f>IF('Utgifter, Egna ins &amp; uttag'!$C$17&lt;0,'Utgifter, Egna ins &amp; uttag'!K17,IF('Utgifter, Egna ins &amp; uttag'!$C$17=0,'Utgifter, Egna ins &amp; uttag'!J17,IF('Utgifter, Egna ins &amp; uttag'!$C$17=1,'Utgifter, Egna ins &amp; uttag'!I17,IF('Utgifter, Egna ins &amp; uttag'!$C$17=2,'Utgifter, Egna ins &amp; uttag'!H17))))*(1+'Utgifter, Egna ins &amp; uttag'!$B$17)</f>
        <v>500</v>
      </c>
      <c r="G22" s="149">
        <f>IF('Utgifter, Egna ins &amp; uttag'!$C$17&lt;0,'Utgifter, Egna ins &amp; uttag'!L17,IF('Utgifter, Egna ins &amp; uttag'!$C$17=0,'Utgifter, Egna ins &amp; uttag'!K17,IF('Utgifter, Egna ins &amp; uttag'!$C$17=1,'Utgifter, Egna ins &amp; uttag'!J17,IF('Utgifter, Egna ins &amp; uttag'!$C$17=2,'Utgifter, Egna ins &amp; uttag'!I17))))*(1+'Utgifter, Egna ins &amp; uttag'!$B$17)</f>
        <v>0</v>
      </c>
      <c r="H22" s="149">
        <f>IF('Utgifter, Egna ins &amp; uttag'!$C$17&lt;0,'Utgifter, Egna ins &amp; uttag'!M17,IF('Utgifter, Egna ins &amp; uttag'!$C$17=0,'Utgifter, Egna ins &amp; uttag'!L17,IF('Utgifter, Egna ins &amp; uttag'!$C$17=1,'Utgifter, Egna ins &amp; uttag'!K17,IF('Utgifter, Egna ins &amp; uttag'!$C$17=2,'Utgifter, Egna ins &amp; uttag'!J17))))*(1+'Utgifter, Egna ins &amp; uttag'!$B$17)</f>
        <v>0</v>
      </c>
      <c r="I22" s="149">
        <f>IF('Utgifter, Egna ins &amp; uttag'!$C$17&lt;0,'Utgifter, Egna ins &amp; uttag'!N17,IF('Utgifter, Egna ins &amp; uttag'!$C$17=0,'Utgifter, Egna ins &amp; uttag'!M17,IF('Utgifter, Egna ins &amp; uttag'!$C$17=1,'Utgifter, Egna ins &amp; uttag'!L17,IF('Utgifter, Egna ins &amp; uttag'!$C$17=2,'Utgifter, Egna ins &amp; uttag'!K17))))*(1+'Utgifter, Egna ins &amp; uttag'!$B$17)</f>
        <v>500</v>
      </c>
      <c r="J22" s="149">
        <f>IF('Utgifter, Egna ins &amp; uttag'!$C$17&lt;0,'Utgifter, Egna ins &amp; uttag'!O17,IF('Utgifter, Egna ins &amp; uttag'!$C$17=0,'Utgifter, Egna ins &amp; uttag'!N17,IF('Utgifter, Egna ins &amp; uttag'!$C$17=1,'Utgifter, Egna ins &amp; uttag'!M17,IF('Utgifter, Egna ins &amp; uttag'!$C$17=2,'Utgifter, Egna ins &amp; uttag'!L17))))*(1+'Utgifter, Egna ins &amp; uttag'!$B$17)</f>
        <v>0</v>
      </c>
      <c r="K22" s="149">
        <f>IF('Utgifter, Egna ins &amp; uttag'!$C$17&lt;0,'Utgifter, Egna ins &amp; uttag'!P17,IF('Utgifter, Egna ins &amp; uttag'!$C$17=0,'Utgifter, Egna ins &amp; uttag'!O17,IF('Utgifter, Egna ins &amp; uttag'!$C$17=1,'Utgifter, Egna ins &amp; uttag'!N17,IF('Utgifter, Egna ins &amp; uttag'!$C$17=2,'Utgifter, Egna ins &amp; uttag'!M17))))*(1+'Utgifter, Egna ins &amp; uttag'!$B$17)</f>
        <v>0</v>
      </c>
      <c r="L22" s="149">
        <f>IF('Utgifter, Egna ins &amp; uttag'!$C$17&lt;0,'Utgifter, Egna ins &amp; uttag'!Q17,IF('Utgifter, Egna ins &amp; uttag'!$C$17=0,'Utgifter, Egna ins &amp; uttag'!P17,IF('Utgifter, Egna ins &amp; uttag'!$C$17=1,'Utgifter, Egna ins &amp; uttag'!O17,IF('Utgifter, Egna ins &amp; uttag'!$C$17=2,'Utgifter, Egna ins &amp; uttag'!N17))))*(1+'Utgifter, Egna ins &amp; uttag'!$B$17)</f>
        <v>500</v>
      </c>
      <c r="M22" s="149">
        <f>IF('Utgifter, Egna ins &amp; uttag'!$C$17&lt;0,'Utgifter, Egna ins &amp; uttag'!R17,IF('Utgifter, Egna ins &amp; uttag'!$C$17=0,'Utgifter, Egna ins &amp; uttag'!Q17,IF('Utgifter, Egna ins &amp; uttag'!$C$17=1,'Utgifter, Egna ins &amp; uttag'!P17,IF('Utgifter, Egna ins &amp; uttag'!$C$17=2,'Utgifter, Egna ins &amp; uttag'!O17))))*(1+'Utgifter, Egna ins &amp; uttag'!$B$17)</f>
        <v>0</v>
      </c>
      <c r="N22" s="235">
        <f>IF('Utgifter, Egna ins &amp; uttag'!$C$17&lt;0,'Utgifter, Egna ins &amp; uttag'!V17,IF('Utgifter, Egna ins &amp; uttag'!$C$17=0,'Utgifter, Egna ins &amp; uttag'!R17,IF('Utgifter, Egna ins &amp; uttag'!$C$17=1,'Utgifter, Egna ins &amp; uttag'!Q17,IF('Utgifter, Egna ins &amp; uttag'!$C$17=2,'Utgifter, Egna ins &amp; uttag'!P17))))*(1+'Utgifter, Egna ins &amp; uttag'!$B$17)</f>
        <v>0</v>
      </c>
      <c r="O22" s="233">
        <f>IF('Utgifter, Egna ins &amp; uttag'!$C$17&lt;0,'Utgifter, Egna ins &amp; uttag'!T17,IF('Utgifter, Egna ins &amp; uttag'!$C$17=0,'Utgifter, Egna ins &amp; uttag'!V17,IF('Utgifter, Egna ins &amp; uttag'!$C$17=1,'Utgifter, Egna ins &amp; uttag'!R17,IF('Utgifter, Egna ins &amp; uttag'!$C$17=2,'Utgifter, Egna ins &amp; uttag'!Q17))))*(1+'Utgifter, Egna ins &amp; uttag'!$B$17)</f>
        <v>500</v>
      </c>
      <c r="P22" s="238"/>
      <c r="Q22" s="237"/>
    </row>
    <row r="23" spans="1:17" ht="12.75">
      <c r="A23" s="40" t="s">
        <v>36</v>
      </c>
      <c r="B23" s="149">
        <f>IF('Utgifter, Egna ins &amp; uttag'!$C$18&lt;0,'Utgifter, Egna ins &amp; uttag'!G18,IF('Utgifter, Egna ins &amp; uttag'!$C$18=0,'Utgifter, Egna ins &amp; uttag'!F18,IF('Utgifter, Egna ins &amp; uttag'!$C$18=1,'Utgifter, Egna ins &amp; uttag'!E18,IF('Utgifter, Egna ins &amp; uttag'!$C$18=2,'Utgifter, Egna ins &amp; uttag'!D18))))*(1+'Utgifter, Egna ins &amp; uttag'!$B$18)</f>
        <v>22000</v>
      </c>
      <c r="C23" s="149">
        <f>IF('Utgifter, Egna ins &amp; uttag'!$C$18&lt;0,'Utgifter, Egna ins &amp; uttag'!H18,IF('Utgifter, Egna ins &amp; uttag'!$C$18=0,'Utgifter, Egna ins &amp; uttag'!G18,IF('Utgifter, Egna ins &amp; uttag'!$C$18=1,'Utgifter, Egna ins &amp; uttag'!F18,IF('Utgifter, Egna ins &amp; uttag'!$C$18=2,'Utgifter, Egna ins &amp; uttag'!E18))))*(1+'Utgifter, Egna ins &amp; uttag'!$B$18)</f>
        <v>22000</v>
      </c>
      <c r="D23" s="149">
        <f>IF('Utgifter, Egna ins &amp; uttag'!$C$18&lt;0,'Utgifter, Egna ins &amp; uttag'!I18,IF('Utgifter, Egna ins &amp; uttag'!$C$18=0,'Utgifter, Egna ins &amp; uttag'!H18,IF('Utgifter, Egna ins &amp; uttag'!$C$18=1,'Utgifter, Egna ins &amp; uttag'!G18,IF('Utgifter, Egna ins &amp; uttag'!$C$18=2,'Utgifter, Egna ins &amp; uttag'!F18))))*(1+'Utgifter, Egna ins &amp; uttag'!$B$18)</f>
        <v>22000</v>
      </c>
      <c r="E23" s="149">
        <f>IF('Utgifter, Egna ins &amp; uttag'!$C$18&lt;0,'Utgifter, Egna ins &amp; uttag'!J18,IF('Utgifter, Egna ins &amp; uttag'!$C$18=0,'Utgifter, Egna ins &amp; uttag'!I18,IF('Utgifter, Egna ins &amp; uttag'!$C$18=1,'Utgifter, Egna ins &amp; uttag'!H18,IF('Utgifter, Egna ins &amp; uttag'!$C$18=2,'Utgifter, Egna ins &amp; uttag'!G18))))*(1+'Utgifter, Egna ins &amp; uttag'!$B$18)</f>
        <v>22000</v>
      </c>
      <c r="F23" s="149">
        <f>IF('Utgifter, Egna ins &amp; uttag'!$C$18&lt;0,'Utgifter, Egna ins &amp; uttag'!K18,IF('Utgifter, Egna ins &amp; uttag'!$C$18=0,'Utgifter, Egna ins &amp; uttag'!J18,IF('Utgifter, Egna ins &amp; uttag'!$C$18=1,'Utgifter, Egna ins &amp; uttag'!I18,IF('Utgifter, Egna ins &amp; uttag'!$C$18=2,'Utgifter, Egna ins &amp; uttag'!H18))))*(1+'Utgifter, Egna ins &amp; uttag'!$B$18)</f>
        <v>22000</v>
      </c>
      <c r="G23" s="149">
        <f>IF('Utgifter, Egna ins &amp; uttag'!$C$18&lt;0,'Utgifter, Egna ins &amp; uttag'!L18,IF('Utgifter, Egna ins &amp; uttag'!$C$18=0,'Utgifter, Egna ins &amp; uttag'!K18,IF('Utgifter, Egna ins &amp; uttag'!$C$18=1,'Utgifter, Egna ins &amp; uttag'!J18,IF('Utgifter, Egna ins &amp; uttag'!$C$18=2,'Utgifter, Egna ins &amp; uttag'!I18))))*(1+'Utgifter, Egna ins &amp; uttag'!$B$18)</f>
        <v>22000</v>
      </c>
      <c r="H23" s="149">
        <f>IF('Utgifter, Egna ins &amp; uttag'!$C$18&lt;0,'Utgifter, Egna ins &amp; uttag'!M18,IF('Utgifter, Egna ins &amp; uttag'!$C$18=0,'Utgifter, Egna ins &amp; uttag'!L18,IF('Utgifter, Egna ins &amp; uttag'!$C$18=1,'Utgifter, Egna ins &amp; uttag'!K18,IF('Utgifter, Egna ins &amp; uttag'!$C$18=2,'Utgifter, Egna ins &amp; uttag'!J18))))*(1+'Utgifter, Egna ins &amp; uttag'!$B$18)</f>
        <v>22000</v>
      </c>
      <c r="I23" s="149">
        <f>IF('Utgifter, Egna ins &amp; uttag'!$C$18&lt;0,'Utgifter, Egna ins &amp; uttag'!N18,IF('Utgifter, Egna ins &amp; uttag'!$C$18=0,'Utgifter, Egna ins &amp; uttag'!M18,IF('Utgifter, Egna ins &amp; uttag'!$C$18=1,'Utgifter, Egna ins &amp; uttag'!L18,IF('Utgifter, Egna ins &amp; uttag'!$C$18=2,'Utgifter, Egna ins &amp; uttag'!K18))))*(1+'Utgifter, Egna ins &amp; uttag'!$B$18)</f>
        <v>22000</v>
      </c>
      <c r="J23" s="149">
        <f>IF('Utgifter, Egna ins &amp; uttag'!$C$18&lt;0,'Utgifter, Egna ins &amp; uttag'!O18,IF('Utgifter, Egna ins &amp; uttag'!$C$18=0,'Utgifter, Egna ins &amp; uttag'!N18,IF('Utgifter, Egna ins &amp; uttag'!$C$18=1,'Utgifter, Egna ins &amp; uttag'!M18,IF('Utgifter, Egna ins &amp; uttag'!$C$18=2,'Utgifter, Egna ins &amp; uttag'!L18))))*(1+'Utgifter, Egna ins &amp; uttag'!$B$18)</f>
        <v>22000</v>
      </c>
      <c r="K23" s="149">
        <f>IF('Utgifter, Egna ins &amp; uttag'!$C$18&lt;0,'Utgifter, Egna ins &amp; uttag'!P18,IF('Utgifter, Egna ins &amp; uttag'!$C$18=0,'Utgifter, Egna ins &amp; uttag'!O18,IF('Utgifter, Egna ins &amp; uttag'!$C$18=1,'Utgifter, Egna ins &amp; uttag'!N18,IF('Utgifter, Egna ins &amp; uttag'!$C$18=2,'Utgifter, Egna ins &amp; uttag'!M18))))*(1+'Utgifter, Egna ins &amp; uttag'!$B$18)</f>
        <v>22000</v>
      </c>
      <c r="L23" s="149">
        <f>IF('Utgifter, Egna ins &amp; uttag'!$C$18&lt;0,'Utgifter, Egna ins &amp; uttag'!Q18,IF('Utgifter, Egna ins &amp; uttag'!$C$18=0,'Utgifter, Egna ins &amp; uttag'!P18,IF('Utgifter, Egna ins &amp; uttag'!$C$18=1,'Utgifter, Egna ins &amp; uttag'!O18,IF('Utgifter, Egna ins &amp; uttag'!$C$18=2,'Utgifter, Egna ins &amp; uttag'!N18))))*(1+'Utgifter, Egna ins &amp; uttag'!$B$18)</f>
        <v>22000</v>
      </c>
      <c r="M23" s="149">
        <f>IF('Utgifter, Egna ins &amp; uttag'!$C$18&lt;0,'Utgifter, Egna ins &amp; uttag'!R18,IF('Utgifter, Egna ins &amp; uttag'!$C$18=0,'Utgifter, Egna ins &amp; uttag'!Q18,IF('Utgifter, Egna ins &amp; uttag'!$C$18=1,'Utgifter, Egna ins &amp; uttag'!P18,IF('Utgifter, Egna ins &amp; uttag'!$C$18=2,'Utgifter, Egna ins &amp; uttag'!O18))))*(1+'Utgifter, Egna ins &amp; uttag'!$B$18)</f>
        <v>22000</v>
      </c>
      <c r="N23" s="235">
        <f>IF('Utgifter, Egna ins &amp; uttag'!$C$18&lt;0,'Utgifter, Egna ins &amp; uttag'!V18,IF('Utgifter, Egna ins &amp; uttag'!$C$18=0,'Utgifter, Egna ins &amp; uttag'!R18,IF('Utgifter, Egna ins &amp; uttag'!$C$18=1,'Utgifter, Egna ins &amp; uttag'!Q18,IF('Utgifter, Egna ins &amp; uttag'!$C$18=2,'Utgifter, Egna ins &amp; uttag'!P18))))*(1+'Utgifter, Egna ins &amp; uttag'!$B$18)</f>
        <v>22000</v>
      </c>
      <c r="O23" s="233">
        <f>IF('Utgifter, Egna ins &amp; uttag'!$C$18&lt;0,'Utgifter, Egna ins &amp; uttag'!T18,IF('Utgifter, Egna ins &amp; uttag'!$C$18=0,'Utgifter, Egna ins &amp; uttag'!V18,IF('Utgifter, Egna ins &amp; uttag'!$C$18=1,'Utgifter, Egna ins &amp; uttag'!R18,IF('Utgifter, Egna ins &amp; uttag'!$C$18=2,'Utgifter, Egna ins &amp; uttag'!Q18))))*(1+'Utgifter, Egna ins &amp; uttag'!$B$18)</f>
        <v>0</v>
      </c>
      <c r="P23" s="238"/>
      <c r="Q23" s="237"/>
    </row>
    <row r="24" spans="1:17" ht="12.75">
      <c r="A24" s="40" t="s">
        <v>32</v>
      </c>
      <c r="B24" s="149">
        <f>IF('Utgifter, Egna ins &amp; uttag'!$C$19&lt;0,'Utgifter, Egna ins &amp; uttag'!G19,IF('Utgifter, Egna ins &amp; uttag'!$C$19=0,'Utgifter, Egna ins &amp; uttag'!F19,IF('Utgifter, Egna ins &amp; uttag'!$C$19=1,'Utgifter, Egna ins &amp; uttag'!E19,IF('Utgifter, Egna ins &amp; uttag'!$C$19=2,'Utgifter, Egna ins &amp; uttag'!D19))))*(1+'Utgifter, Egna ins &amp; uttag'!$B$19)</f>
        <v>0</v>
      </c>
      <c r="C24" s="149">
        <f>IF('Utgifter, Egna ins &amp; uttag'!$C$19&lt;0,'Utgifter, Egna ins &amp; uttag'!H19,IF('Utgifter, Egna ins &amp; uttag'!$C$19=0,'Utgifter, Egna ins &amp; uttag'!G19,IF('Utgifter, Egna ins &amp; uttag'!$C$19=1,'Utgifter, Egna ins &amp; uttag'!F19,IF('Utgifter, Egna ins &amp; uttag'!$C$19=2,'Utgifter, Egna ins &amp; uttag'!E19))))*(1+'Utgifter, Egna ins &amp; uttag'!$B$19)</f>
        <v>0</v>
      </c>
      <c r="D24" s="149">
        <f>IF('Utgifter, Egna ins &amp; uttag'!$C$19&lt;0,'Utgifter, Egna ins &amp; uttag'!I19,IF('Utgifter, Egna ins &amp; uttag'!$C$19=0,'Utgifter, Egna ins &amp; uttag'!H19,IF('Utgifter, Egna ins &amp; uttag'!$C$19=1,'Utgifter, Egna ins &amp; uttag'!G19,IF('Utgifter, Egna ins &amp; uttag'!$C$19=2,'Utgifter, Egna ins &amp; uttag'!F19))))*(1+'Utgifter, Egna ins &amp; uttag'!$B$19)</f>
        <v>0</v>
      </c>
      <c r="E24" s="149">
        <f>IF('Utgifter, Egna ins &amp; uttag'!$C$19&lt;0,'Utgifter, Egna ins &amp; uttag'!J19,IF('Utgifter, Egna ins &amp; uttag'!$C$19=0,'Utgifter, Egna ins &amp; uttag'!I19,IF('Utgifter, Egna ins &amp; uttag'!$C$19=1,'Utgifter, Egna ins &amp; uttag'!H19,IF('Utgifter, Egna ins &amp; uttag'!$C$19=2,'Utgifter, Egna ins &amp; uttag'!G19))))*(1+'Utgifter, Egna ins &amp; uttag'!$B$19)</f>
        <v>0</v>
      </c>
      <c r="F24" s="149">
        <f>IF('Utgifter, Egna ins &amp; uttag'!$C$19&lt;0,'Utgifter, Egna ins &amp; uttag'!K19,IF('Utgifter, Egna ins &amp; uttag'!$C$19=0,'Utgifter, Egna ins &amp; uttag'!J19,IF('Utgifter, Egna ins &amp; uttag'!$C$19=1,'Utgifter, Egna ins &amp; uttag'!I19,IF('Utgifter, Egna ins &amp; uttag'!$C$19=2,'Utgifter, Egna ins &amp; uttag'!H19))))*(1+'Utgifter, Egna ins &amp; uttag'!$B$19)</f>
        <v>0</v>
      </c>
      <c r="G24" s="149">
        <f>IF('Utgifter, Egna ins &amp; uttag'!$C$19&lt;0,'Utgifter, Egna ins &amp; uttag'!L19,IF('Utgifter, Egna ins &amp; uttag'!$C$19=0,'Utgifter, Egna ins &amp; uttag'!K19,IF('Utgifter, Egna ins &amp; uttag'!$C$19=1,'Utgifter, Egna ins &amp; uttag'!J19,IF('Utgifter, Egna ins &amp; uttag'!$C$19=2,'Utgifter, Egna ins &amp; uttag'!I19))))*(1+'Utgifter, Egna ins &amp; uttag'!$B$19)</f>
        <v>8600</v>
      </c>
      <c r="H24" s="149">
        <f>IF('Utgifter, Egna ins &amp; uttag'!$C$19&lt;0,'Utgifter, Egna ins &amp; uttag'!M19,IF('Utgifter, Egna ins &amp; uttag'!$C$19=0,'Utgifter, Egna ins &amp; uttag'!L19,IF('Utgifter, Egna ins &amp; uttag'!$C$19=1,'Utgifter, Egna ins &amp; uttag'!K19,IF('Utgifter, Egna ins &amp; uttag'!$C$19=2,'Utgifter, Egna ins &amp; uttag'!J19))))*(1+'Utgifter, Egna ins &amp; uttag'!$B$19)</f>
        <v>0</v>
      </c>
      <c r="I24" s="149">
        <f>IF('Utgifter, Egna ins &amp; uttag'!$C$19&lt;0,'Utgifter, Egna ins &amp; uttag'!N19,IF('Utgifter, Egna ins &amp; uttag'!$C$19=0,'Utgifter, Egna ins &amp; uttag'!M19,IF('Utgifter, Egna ins &amp; uttag'!$C$19=1,'Utgifter, Egna ins &amp; uttag'!L19,IF('Utgifter, Egna ins &amp; uttag'!$C$19=2,'Utgifter, Egna ins &amp; uttag'!K19))))*(1+'Utgifter, Egna ins &amp; uttag'!$B$19)</f>
        <v>0</v>
      </c>
      <c r="J24" s="149">
        <f>IF('Utgifter, Egna ins &amp; uttag'!$C$19&lt;0,'Utgifter, Egna ins &amp; uttag'!O19,IF('Utgifter, Egna ins &amp; uttag'!$C$19=0,'Utgifter, Egna ins &amp; uttag'!N19,IF('Utgifter, Egna ins &amp; uttag'!$C$19=1,'Utgifter, Egna ins &amp; uttag'!M19,IF('Utgifter, Egna ins &amp; uttag'!$C$19=2,'Utgifter, Egna ins &amp; uttag'!L19))))*(1+'Utgifter, Egna ins &amp; uttag'!$B$19)</f>
        <v>0</v>
      </c>
      <c r="K24" s="149">
        <f>IF('Utgifter, Egna ins &amp; uttag'!$C$19&lt;0,'Utgifter, Egna ins &amp; uttag'!P19,IF('Utgifter, Egna ins &amp; uttag'!$C$19=0,'Utgifter, Egna ins &amp; uttag'!O19,IF('Utgifter, Egna ins &amp; uttag'!$C$19=1,'Utgifter, Egna ins &amp; uttag'!N19,IF('Utgifter, Egna ins &amp; uttag'!$C$19=2,'Utgifter, Egna ins &amp; uttag'!M19))))*(1+'Utgifter, Egna ins &amp; uttag'!$B$19)</f>
        <v>0</v>
      </c>
      <c r="L24" s="149">
        <f>IF('Utgifter, Egna ins &amp; uttag'!$C$19&lt;0,'Utgifter, Egna ins &amp; uttag'!Q19,IF('Utgifter, Egna ins &amp; uttag'!$C$19=0,'Utgifter, Egna ins &amp; uttag'!P19,IF('Utgifter, Egna ins &amp; uttag'!$C$19=1,'Utgifter, Egna ins &amp; uttag'!O19,IF('Utgifter, Egna ins &amp; uttag'!$C$19=2,'Utgifter, Egna ins &amp; uttag'!N19))))*(1+'Utgifter, Egna ins &amp; uttag'!$B$19)</f>
        <v>0</v>
      </c>
      <c r="M24" s="149">
        <f>IF('Utgifter, Egna ins &amp; uttag'!$C$19&lt;0,'Utgifter, Egna ins &amp; uttag'!R19,IF('Utgifter, Egna ins &amp; uttag'!$C$19=0,'Utgifter, Egna ins &amp; uttag'!Q19,IF('Utgifter, Egna ins &amp; uttag'!$C$19=1,'Utgifter, Egna ins &amp; uttag'!P19,IF('Utgifter, Egna ins &amp; uttag'!$C$19=2,'Utgifter, Egna ins &amp; uttag'!O19))))*(1+'Utgifter, Egna ins &amp; uttag'!$B$19)</f>
        <v>0</v>
      </c>
      <c r="N24" s="235">
        <f>IF('Utgifter, Egna ins &amp; uttag'!$C$19&lt;0,'Utgifter, Egna ins &amp; uttag'!V19,IF('Utgifter, Egna ins &amp; uttag'!$C$19=0,'Utgifter, Egna ins &amp; uttag'!R19,IF('Utgifter, Egna ins &amp; uttag'!$C$19=1,'Utgifter, Egna ins &amp; uttag'!Q19,IF('Utgifter, Egna ins &amp; uttag'!$C$19=2,'Utgifter, Egna ins &amp; uttag'!P19))))*(1+'Utgifter, Egna ins &amp; uttag'!$B$19)</f>
        <v>0</v>
      </c>
      <c r="O24" s="233">
        <f>IF('Utgifter, Egna ins &amp; uttag'!$C$19&lt;0,'Utgifter, Egna ins &amp; uttag'!T19,IF('Utgifter, Egna ins &amp; uttag'!$C$19=0,'Utgifter, Egna ins &amp; uttag'!V19,IF('Utgifter, Egna ins &amp; uttag'!$C$19=1,'Utgifter, Egna ins &amp; uttag'!R19,IF('Utgifter, Egna ins &amp; uttag'!$C$19=2,'Utgifter, Egna ins &amp; uttag'!Q19))))*(1+'Utgifter, Egna ins &amp; uttag'!$B$19)</f>
        <v>0</v>
      </c>
      <c r="P24" s="238"/>
      <c r="Q24" s="237"/>
    </row>
    <row r="25" spans="1:17" ht="12.75">
      <c r="A25" s="40" t="s">
        <v>33</v>
      </c>
      <c r="B25" s="149">
        <f>IF('Utgifter, Egna ins &amp; uttag'!$C$20&lt;0,'Utgifter, Egna ins &amp; uttag'!G20,IF('Utgifter, Egna ins &amp; uttag'!$C$20=0,'Utgifter, Egna ins &amp; uttag'!F20,IF('Utgifter, Egna ins &amp; uttag'!$C$20=1,'Utgifter, Egna ins &amp; uttag'!E20,IF('Utgifter, Egna ins &amp; uttag'!$C$20=2,'Utgifter, Egna ins &amp; uttag'!D20))))*(1+'Utgifter, Egna ins &amp; uttag'!$B$20)</f>
        <v>0</v>
      </c>
      <c r="C25" s="149">
        <f>IF('Utgifter, Egna ins &amp; uttag'!$C$20&lt;0,'Utgifter, Egna ins &amp; uttag'!H20,IF('Utgifter, Egna ins &amp; uttag'!$C$20=0,'Utgifter, Egna ins &amp; uttag'!G20,IF('Utgifter, Egna ins &amp; uttag'!$C$20=1,'Utgifter, Egna ins &amp; uttag'!F20,IF('Utgifter, Egna ins &amp; uttag'!$C$20=2,'Utgifter, Egna ins &amp; uttag'!E20))))*(1+'Utgifter, Egna ins &amp; uttag'!$B$20)</f>
        <v>0</v>
      </c>
      <c r="D25" s="149">
        <f>IF('Utgifter, Egna ins &amp; uttag'!$C$20&lt;0,'Utgifter, Egna ins &amp; uttag'!I20,IF('Utgifter, Egna ins &amp; uttag'!$C$20=0,'Utgifter, Egna ins &amp; uttag'!H20,IF('Utgifter, Egna ins &amp; uttag'!$C$20=1,'Utgifter, Egna ins &amp; uttag'!G20,IF('Utgifter, Egna ins &amp; uttag'!$C$20=2,'Utgifter, Egna ins &amp; uttag'!F20))))*(1+'Utgifter, Egna ins &amp; uttag'!$B$20)</f>
        <v>250</v>
      </c>
      <c r="E25" s="149">
        <f>IF('Utgifter, Egna ins &amp; uttag'!$C$20&lt;0,'Utgifter, Egna ins &amp; uttag'!J20,IF('Utgifter, Egna ins &amp; uttag'!$C$20=0,'Utgifter, Egna ins &amp; uttag'!I20,IF('Utgifter, Egna ins &amp; uttag'!$C$20=1,'Utgifter, Egna ins &amp; uttag'!H20,IF('Utgifter, Egna ins &amp; uttag'!$C$20=2,'Utgifter, Egna ins &amp; uttag'!G20))))*(1+'Utgifter, Egna ins &amp; uttag'!$B$20)</f>
        <v>0</v>
      </c>
      <c r="F25" s="149">
        <f>IF('Utgifter, Egna ins &amp; uttag'!$C$20&lt;0,'Utgifter, Egna ins &amp; uttag'!K20,IF('Utgifter, Egna ins &amp; uttag'!$C$20=0,'Utgifter, Egna ins &amp; uttag'!J20,IF('Utgifter, Egna ins &amp; uttag'!$C$20=1,'Utgifter, Egna ins &amp; uttag'!I20,IF('Utgifter, Egna ins &amp; uttag'!$C$20=2,'Utgifter, Egna ins &amp; uttag'!H20))))*(1+'Utgifter, Egna ins &amp; uttag'!$B$20)</f>
        <v>0</v>
      </c>
      <c r="G25" s="149">
        <f>IF('Utgifter, Egna ins &amp; uttag'!$C$20&lt;0,'Utgifter, Egna ins &amp; uttag'!L20,IF('Utgifter, Egna ins &amp; uttag'!$C$20=0,'Utgifter, Egna ins &amp; uttag'!K20,IF('Utgifter, Egna ins &amp; uttag'!$C$20=1,'Utgifter, Egna ins &amp; uttag'!J20,IF('Utgifter, Egna ins &amp; uttag'!$C$20=2,'Utgifter, Egna ins &amp; uttag'!I20))))*(1+'Utgifter, Egna ins &amp; uttag'!$B$20)</f>
        <v>7500</v>
      </c>
      <c r="H25" s="149">
        <f>IF('Utgifter, Egna ins &amp; uttag'!$C$20&lt;0,'Utgifter, Egna ins &amp; uttag'!M20,IF('Utgifter, Egna ins &amp; uttag'!$C$20=0,'Utgifter, Egna ins &amp; uttag'!L20,IF('Utgifter, Egna ins &amp; uttag'!$C$20=1,'Utgifter, Egna ins &amp; uttag'!K20,IF('Utgifter, Egna ins &amp; uttag'!$C$20=2,'Utgifter, Egna ins &amp; uttag'!J20))))*(1+'Utgifter, Egna ins &amp; uttag'!$B$20)</f>
        <v>0</v>
      </c>
      <c r="I25" s="149">
        <f>IF('Utgifter, Egna ins &amp; uttag'!$C$20&lt;0,'Utgifter, Egna ins &amp; uttag'!N20,IF('Utgifter, Egna ins &amp; uttag'!$C$20=0,'Utgifter, Egna ins &amp; uttag'!M20,IF('Utgifter, Egna ins &amp; uttag'!$C$20=1,'Utgifter, Egna ins &amp; uttag'!L20,IF('Utgifter, Egna ins &amp; uttag'!$C$20=2,'Utgifter, Egna ins &amp; uttag'!K20))))*(1+'Utgifter, Egna ins &amp; uttag'!$B$20)</f>
        <v>0</v>
      </c>
      <c r="J25" s="149">
        <f>IF('Utgifter, Egna ins &amp; uttag'!$C$20&lt;0,'Utgifter, Egna ins &amp; uttag'!O20,IF('Utgifter, Egna ins &amp; uttag'!$C$20=0,'Utgifter, Egna ins &amp; uttag'!N20,IF('Utgifter, Egna ins &amp; uttag'!$C$20=1,'Utgifter, Egna ins &amp; uttag'!M20,IF('Utgifter, Egna ins &amp; uttag'!$C$20=2,'Utgifter, Egna ins &amp; uttag'!L20))))*(1+'Utgifter, Egna ins &amp; uttag'!$B$20)</f>
        <v>5000</v>
      </c>
      <c r="K25" s="149">
        <f>IF('Utgifter, Egna ins &amp; uttag'!$C$20&lt;0,'Utgifter, Egna ins &amp; uttag'!P20,IF('Utgifter, Egna ins &amp; uttag'!$C$20=0,'Utgifter, Egna ins &amp; uttag'!O20,IF('Utgifter, Egna ins &amp; uttag'!$C$20=1,'Utgifter, Egna ins &amp; uttag'!N20,IF('Utgifter, Egna ins &amp; uttag'!$C$20=2,'Utgifter, Egna ins &amp; uttag'!M20))))*(1+'Utgifter, Egna ins &amp; uttag'!$B$20)</f>
        <v>0</v>
      </c>
      <c r="L25" s="149">
        <f>IF('Utgifter, Egna ins &amp; uttag'!$C$20&lt;0,'Utgifter, Egna ins &amp; uttag'!Q20,IF('Utgifter, Egna ins &amp; uttag'!$C$20=0,'Utgifter, Egna ins &amp; uttag'!P20,IF('Utgifter, Egna ins &amp; uttag'!$C$20=1,'Utgifter, Egna ins &amp; uttag'!O20,IF('Utgifter, Egna ins &amp; uttag'!$C$20=2,'Utgifter, Egna ins &amp; uttag'!N20))))*(1+'Utgifter, Egna ins &amp; uttag'!$B$20)</f>
        <v>2500</v>
      </c>
      <c r="M25" s="149">
        <f>IF('Utgifter, Egna ins &amp; uttag'!$C$20&lt;0,'Utgifter, Egna ins &amp; uttag'!R20,IF('Utgifter, Egna ins &amp; uttag'!$C$20=0,'Utgifter, Egna ins &amp; uttag'!Q20,IF('Utgifter, Egna ins &amp; uttag'!$C$20=1,'Utgifter, Egna ins &amp; uttag'!P20,IF('Utgifter, Egna ins &amp; uttag'!$C$20=2,'Utgifter, Egna ins &amp; uttag'!O20))))*(1+'Utgifter, Egna ins &amp; uttag'!$B$20)</f>
        <v>0</v>
      </c>
      <c r="N25" s="235">
        <f>IF('Utgifter, Egna ins &amp; uttag'!$C$20&lt;0,'Utgifter, Egna ins &amp; uttag'!V20,IF('Utgifter, Egna ins &amp; uttag'!$C$20=0,'Utgifter, Egna ins &amp; uttag'!R20,IF('Utgifter, Egna ins &amp; uttag'!$C$20=1,'Utgifter, Egna ins &amp; uttag'!Q20,IF('Utgifter, Egna ins &amp; uttag'!$C$20=2,'Utgifter, Egna ins &amp; uttag'!P20))))*(1+'Utgifter, Egna ins &amp; uttag'!$B$20)</f>
        <v>0</v>
      </c>
      <c r="O25" s="233">
        <f>IF('Utgifter, Egna ins &amp; uttag'!$C$20&lt;0,'Utgifter, Egna ins &amp; uttag'!T20,IF('Utgifter, Egna ins &amp; uttag'!$C$20=0,'Utgifter, Egna ins &amp; uttag'!V20,IF('Utgifter, Egna ins &amp; uttag'!$C$20=1,'Utgifter, Egna ins &amp; uttag'!R20,IF('Utgifter, Egna ins &amp; uttag'!$C$20=2,'Utgifter, Egna ins &amp; uttag'!Q20))))*(1+'Utgifter, Egna ins &amp; uttag'!$B$20)</f>
        <v>0</v>
      </c>
      <c r="P25" s="238"/>
      <c r="Q25" s="237"/>
    </row>
    <row r="26" spans="1:17" ht="12.75">
      <c r="A26" s="40" t="s">
        <v>34</v>
      </c>
      <c r="B26" s="149">
        <f>IF('Utgifter, Egna ins &amp; uttag'!$C$21&lt;0,'Utgifter, Egna ins &amp; uttag'!G21,IF('Utgifter, Egna ins &amp; uttag'!$C$21=0,'Utgifter, Egna ins &amp; uttag'!F21,IF('Utgifter, Egna ins &amp; uttag'!$C$21=1,'Utgifter, Egna ins &amp; uttag'!E21,IF('Utgifter, Egna ins &amp; uttag'!$C$21=2,'Utgifter, Egna ins &amp; uttag'!D21))))*(1+'Utgifter, Egna ins &amp; uttag'!$B$21)</f>
        <v>0</v>
      </c>
      <c r="C26" s="149">
        <f>IF('Utgifter, Egna ins &amp; uttag'!$C$21&lt;0,'Utgifter, Egna ins &amp; uttag'!H21,IF('Utgifter, Egna ins &amp; uttag'!$C$21=0,'Utgifter, Egna ins &amp; uttag'!G21,IF('Utgifter, Egna ins &amp; uttag'!$C$21=1,'Utgifter, Egna ins &amp; uttag'!F21,IF('Utgifter, Egna ins &amp; uttag'!$C$21=2,'Utgifter, Egna ins &amp; uttag'!E21))))*(1+'Utgifter, Egna ins &amp; uttag'!$B$21)</f>
        <v>0</v>
      </c>
      <c r="D26" s="149">
        <f>IF('Utgifter, Egna ins &amp; uttag'!$C$21&lt;0,'Utgifter, Egna ins &amp; uttag'!I21,IF('Utgifter, Egna ins &amp; uttag'!$C$21=0,'Utgifter, Egna ins &amp; uttag'!H21,IF('Utgifter, Egna ins &amp; uttag'!$C$21=1,'Utgifter, Egna ins &amp; uttag'!G21,IF('Utgifter, Egna ins &amp; uttag'!$C$21=2,'Utgifter, Egna ins &amp; uttag'!F21))))*(1+'Utgifter, Egna ins &amp; uttag'!$B$21)</f>
        <v>0</v>
      </c>
      <c r="E26" s="149">
        <f>IF('Utgifter, Egna ins &amp; uttag'!$C$21&lt;0,'Utgifter, Egna ins &amp; uttag'!J21,IF('Utgifter, Egna ins &amp; uttag'!$C$21=0,'Utgifter, Egna ins &amp; uttag'!I21,IF('Utgifter, Egna ins &amp; uttag'!$C$21=1,'Utgifter, Egna ins &amp; uttag'!H21,IF('Utgifter, Egna ins &amp; uttag'!$C$21=2,'Utgifter, Egna ins &amp; uttag'!G21))))*(1+'Utgifter, Egna ins &amp; uttag'!$B$21)</f>
        <v>0</v>
      </c>
      <c r="F26" s="149">
        <f>IF('Utgifter, Egna ins &amp; uttag'!$C$21&lt;0,'Utgifter, Egna ins &amp; uttag'!K21,IF('Utgifter, Egna ins &amp; uttag'!$C$21=0,'Utgifter, Egna ins &amp; uttag'!J21,IF('Utgifter, Egna ins &amp; uttag'!$C$21=1,'Utgifter, Egna ins &amp; uttag'!I21,IF('Utgifter, Egna ins &amp; uttag'!$C$21=2,'Utgifter, Egna ins &amp; uttag'!H21))))*(1+'Utgifter, Egna ins &amp; uttag'!$B$21)</f>
        <v>13062.5</v>
      </c>
      <c r="G26" s="149">
        <f>IF('Utgifter, Egna ins &amp; uttag'!$C$21&lt;0,'Utgifter, Egna ins &amp; uttag'!L21,IF('Utgifter, Egna ins &amp; uttag'!$C$21=0,'Utgifter, Egna ins &amp; uttag'!K21,IF('Utgifter, Egna ins &amp; uttag'!$C$21=1,'Utgifter, Egna ins &amp; uttag'!J21,IF('Utgifter, Egna ins &amp; uttag'!$C$21=2,'Utgifter, Egna ins &amp; uttag'!I21))))*(1+'Utgifter, Egna ins &amp; uttag'!$B$21)</f>
        <v>0</v>
      </c>
      <c r="H26" s="149">
        <f>IF('Utgifter, Egna ins &amp; uttag'!$C$21&lt;0,'Utgifter, Egna ins &amp; uttag'!M21,IF('Utgifter, Egna ins &amp; uttag'!$C$21=0,'Utgifter, Egna ins &amp; uttag'!L21,IF('Utgifter, Egna ins &amp; uttag'!$C$21=1,'Utgifter, Egna ins &amp; uttag'!K21,IF('Utgifter, Egna ins &amp; uttag'!$C$21=2,'Utgifter, Egna ins &amp; uttag'!J21))))*(1+'Utgifter, Egna ins &amp; uttag'!$B$21)</f>
        <v>0</v>
      </c>
      <c r="I26" s="149">
        <f>IF('Utgifter, Egna ins &amp; uttag'!$C$21&lt;0,'Utgifter, Egna ins &amp; uttag'!N21,IF('Utgifter, Egna ins &amp; uttag'!$C$21=0,'Utgifter, Egna ins &amp; uttag'!M21,IF('Utgifter, Egna ins &amp; uttag'!$C$21=1,'Utgifter, Egna ins &amp; uttag'!L21,IF('Utgifter, Egna ins &amp; uttag'!$C$21=2,'Utgifter, Egna ins &amp; uttag'!K21))))*(1+'Utgifter, Egna ins &amp; uttag'!$B$21)</f>
        <v>0</v>
      </c>
      <c r="J26" s="149">
        <f>IF('Utgifter, Egna ins &amp; uttag'!$C$21&lt;0,'Utgifter, Egna ins &amp; uttag'!O21,IF('Utgifter, Egna ins &amp; uttag'!$C$21=0,'Utgifter, Egna ins &amp; uttag'!N21,IF('Utgifter, Egna ins &amp; uttag'!$C$21=1,'Utgifter, Egna ins &amp; uttag'!M21,IF('Utgifter, Egna ins &amp; uttag'!$C$21=2,'Utgifter, Egna ins &amp; uttag'!L21))))*(1+'Utgifter, Egna ins &amp; uttag'!$B$21)</f>
        <v>0</v>
      </c>
      <c r="K26" s="149">
        <f>IF('Utgifter, Egna ins &amp; uttag'!$C$21&lt;0,'Utgifter, Egna ins &amp; uttag'!P21,IF('Utgifter, Egna ins &amp; uttag'!$C$21=0,'Utgifter, Egna ins &amp; uttag'!O21,IF('Utgifter, Egna ins &amp; uttag'!$C$21=1,'Utgifter, Egna ins &amp; uttag'!N21,IF('Utgifter, Egna ins &amp; uttag'!$C$21=2,'Utgifter, Egna ins &amp; uttag'!M21))))*(1+'Utgifter, Egna ins &amp; uttag'!$B$21)</f>
        <v>0</v>
      </c>
      <c r="L26" s="149">
        <f>IF('Utgifter, Egna ins &amp; uttag'!$C$21&lt;0,'Utgifter, Egna ins &amp; uttag'!Q21,IF('Utgifter, Egna ins &amp; uttag'!$C$21=0,'Utgifter, Egna ins &amp; uttag'!P21,IF('Utgifter, Egna ins &amp; uttag'!$C$21=1,'Utgifter, Egna ins &amp; uttag'!O21,IF('Utgifter, Egna ins &amp; uttag'!$C$21=2,'Utgifter, Egna ins &amp; uttag'!N21))))*(1+'Utgifter, Egna ins &amp; uttag'!$B$21)</f>
        <v>0</v>
      </c>
      <c r="M26" s="149">
        <f>IF('Utgifter, Egna ins &amp; uttag'!$C$21&lt;0,'Utgifter, Egna ins &amp; uttag'!R21,IF('Utgifter, Egna ins &amp; uttag'!$C$21=0,'Utgifter, Egna ins &amp; uttag'!Q21,IF('Utgifter, Egna ins &amp; uttag'!$C$21=1,'Utgifter, Egna ins &amp; uttag'!P21,IF('Utgifter, Egna ins &amp; uttag'!$C$21=2,'Utgifter, Egna ins &amp; uttag'!O21))))*(1+'Utgifter, Egna ins &amp; uttag'!$B$21)</f>
        <v>0</v>
      </c>
      <c r="N26" s="235">
        <f>IF('Utgifter, Egna ins &amp; uttag'!$C$21&lt;0,'Utgifter, Egna ins &amp; uttag'!V21,IF('Utgifter, Egna ins &amp; uttag'!$C$21=0,'Utgifter, Egna ins &amp; uttag'!R21,IF('Utgifter, Egna ins &amp; uttag'!$C$21=1,'Utgifter, Egna ins &amp; uttag'!Q21,IF('Utgifter, Egna ins &amp; uttag'!$C$21=2,'Utgifter, Egna ins &amp; uttag'!P21))))*(1+'Utgifter, Egna ins &amp; uttag'!$B$21)</f>
        <v>0</v>
      </c>
      <c r="O26" s="233">
        <f>IF('Utgifter, Egna ins &amp; uttag'!$C$21&lt;0,'Utgifter, Egna ins &amp; uttag'!T21,IF('Utgifter, Egna ins &amp; uttag'!$C$21=0,'Utgifter, Egna ins &amp; uttag'!V21,IF('Utgifter, Egna ins &amp; uttag'!$C$21=1,'Utgifter, Egna ins &amp; uttag'!R21,IF('Utgifter, Egna ins &amp; uttag'!$C$21=2,'Utgifter, Egna ins &amp; uttag'!Q21))))*(1+'Utgifter, Egna ins &amp; uttag'!$B$21)</f>
        <v>0</v>
      </c>
      <c r="P26" s="238"/>
      <c r="Q26" s="237"/>
    </row>
    <row r="27" spans="1:17" ht="12.75">
      <c r="A27" s="40" t="s">
        <v>35</v>
      </c>
      <c r="B27" s="149">
        <f>IF('Utgifter, Egna ins &amp; uttag'!$C$22&lt;0,'Utgifter, Egna ins &amp; uttag'!G22,IF('Utgifter, Egna ins &amp; uttag'!$C$22=0,'Utgifter, Egna ins &amp; uttag'!F22,IF('Utgifter, Egna ins &amp; uttag'!$C$22=1,'Utgifter, Egna ins &amp; uttag'!E22,IF('Utgifter, Egna ins &amp; uttag'!$C$22=2,'Utgifter, Egna ins &amp; uttag'!D22))))*(1+'Utgifter, Egna ins &amp; uttag'!$B$22)</f>
        <v>25000</v>
      </c>
      <c r="C27" s="149">
        <f>IF('Utgifter, Egna ins &amp; uttag'!$C$22&lt;0,'Utgifter, Egna ins &amp; uttag'!H22,IF('Utgifter, Egna ins &amp; uttag'!$C$22=0,'Utgifter, Egna ins &amp; uttag'!G22,IF('Utgifter, Egna ins &amp; uttag'!$C$22=1,'Utgifter, Egna ins &amp; uttag'!F22,IF('Utgifter, Egna ins &amp; uttag'!$C$22=2,'Utgifter, Egna ins &amp; uttag'!E22))))*(1+'Utgifter, Egna ins &amp; uttag'!$B$22)</f>
        <v>250000</v>
      </c>
      <c r="D27" s="149">
        <f>IF('Utgifter, Egna ins &amp; uttag'!$C$22&lt;0,'Utgifter, Egna ins &amp; uttag'!I22,IF('Utgifter, Egna ins &amp; uttag'!$C$22=0,'Utgifter, Egna ins &amp; uttag'!H22,IF('Utgifter, Egna ins &amp; uttag'!$C$22=1,'Utgifter, Egna ins &amp; uttag'!G22,IF('Utgifter, Egna ins &amp; uttag'!$C$22=2,'Utgifter, Egna ins &amp; uttag'!F22))))*(1+'Utgifter, Egna ins &amp; uttag'!$B$22)</f>
        <v>250000</v>
      </c>
      <c r="E27" s="149">
        <f>IF('Utgifter, Egna ins &amp; uttag'!$C$22&lt;0,'Utgifter, Egna ins &amp; uttag'!J22,IF('Utgifter, Egna ins &amp; uttag'!$C$22=0,'Utgifter, Egna ins &amp; uttag'!I22,IF('Utgifter, Egna ins &amp; uttag'!$C$22=1,'Utgifter, Egna ins &amp; uttag'!H22,IF('Utgifter, Egna ins &amp; uttag'!$C$22=2,'Utgifter, Egna ins &amp; uttag'!G22))))*(1+'Utgifter, Egna ins &amp; uttag'!$B$22)</f>
        <v>250000</v>
      </c>
      <c r="F27" s="149">
        <f>IF('Utgifter, Egna ins &amp; uttag'!$C$22&lt;0,'Utgifter, Egna ins &amp; uttag'!K22,IF('Utgifter, Egna ins &amp; uttag'!$C$22=0,'Utgifter, Egna ins &amp; uttag'!J22,IF('Utgifter, Egna ins &amp; uttag'!$C$22=1,'Utgifter, Egna ins &amp; uttag'!I22,IF('Utgifter, Egna ins &amp; uttag'!$C$22=2,'Utgifter, Egna ins &amp; uttag'!H22))))*(1+'Utgifter, Egna ins &amp; uttag'!$B$22)</f>
        <v>250000</v>
      </c>
      <c r="G27" s="149">
        <f>IF('Utgifter, Egna ins &amp; uttag'!$C$22&lt;0,'Utgifter, Egna ins &amp; uttag'!L22,IF('Utgifter, Egna ins &amp; uttag'!$C$22=0,'Utgifter, Egna ins &amp; uttag'!K22,IF('Utgifter, Egna ins &amp; uttag'!$C$22=1,'Utgifter, Egna ins &amp; uttag'!J22,IF('Utgifter, Egna ins &amp; uttag'!$C$22=2,'Utgifter, Egna ins &amp; uttag'!I22))))*(1+'Utgifter, Egna ins &amp; uttag'!$B$22)</f>
        <v>250000</v>
      </c>
      <c r="H27" s="149">
        <f>IF('Utgifter, Egna ins &amp; uttag'!$C$22&lt;0,'Utgifter, Egna ins &amp; uttag'!M22,IF('Utgifter, Egna ins &amp; uttag'!$C$22=0,'Utgifter, Egna ins &amp; uttag'!L22,IF('Utgifter, Egna ins &amp; uttag'!$C$22=1,'Utgifter, Egna ins &amp; uttag'!K22,IF('Utgifter, Egna ins &amp; uttag'!$C$22=2,'Utgifter, Egna ins &amp; uttag'!J22))))*(1+'Utgifter, Egna ins &amp; uttag'!$B$22)</f>
        <v>250000</v>
      </c>
      <c r="I27" s="149">
        <f>IF('Utgifter, Egna ins &amp; uttag'!$C$22&lt;0,'Utgifter, Egna ins &amp; uttag'!N22,IF('Utgifter, Egna ins &amp; uttag'!$C$22=0,'Utgifter, Egna ins &amp; uttag'!M22,IF('Utgifter, Egna ins &amp; uttag'!$C$22=1,'Utgifter, Egna ins &amp; uttag'!L22,IF('Utgifter, Egna ins &amp; uttag'!$C$22=2,'Utgifter, Egna ins &amp; uttag'!K22))))*(1+'Utgifter, Egna ins &amp; uttag'!$B$22)</f>
        <v>250000</v>
      </c>
      <c r="J27" s="149">
        <f>IF('Utgifter, Egna ins &amp; uttag'!$C$22&lt;0,'Utgifter, Egna ins &amp; uttag'!O22,IF('Utgifter, Egna ins &amp; uttag'!$C$22=0,'Utgifter, Egna ins &amp; uttag'!N22,IF('Utgifter, Egna ins &amp; uttag'!$C$22=1,'Utgifter, Egna ins &amp; uttag'!M22,IF('Utgifter, Egna ins &amp; uttag'!$C$22=2,'Utgifter, Egna ins &amp; uttag'!L22))))*(1+'Utgifter, Egna ins &amp; uttag'!$B$22)</f>
        <v>250000</v>
      </c>
      <c r="K27" s="149">
        <f>IF('Utgifter, Egna ins &amp; uttag'!$C$22&lt;0,'Utgifter, Egna ins &amp; uttag'!P22,IF('Utgifter, Egna ins &amp; uttag'!$C$22=0,'Utgifter, Egna ins &amp; uttag'!O22,IF('Utgifter, Egna ins &amp; uttag'!$C$22=1,'Utgifter, Egna ins &amp; uttag'!N22,IF('Utgifter, Egna ins &amp; uttag'!$C$22=2,'Utgifter, Egna ins &amp; uttag'!M22))))*(1+'Utgifter, Egna ins &amp; uttag'!$B$22)</f>
        <v>250000</v>
      </c>
      <c r="L27" s="149">
        <f>IF('Utgifter, Egna ins &amp; uttag'!$C$22&lt;0,'Utgifter, Egna ins &amp; uttag'!Q22,IF('Utgifter, Egna ins &amp; uttag'!$C$22=0,'Utgifter, Egna ins &amp; uttag'!P22,IF('Utgifter, Egna ins &amp; uttag'!$C$22=1,'Utgifter, Egna ins &amp; uttag'!O22,IF('Utgifter, Egna ins &amp; uttag'!$C$22=2,'Utgifter, Egna ins &amp; uttag'!N22))))*(1+'Utgifter, Egna ins &amp; uttag'!$B$22)</f>
        <v>250000</v>
      </c>
      <c r="M27" s="149">
        <f>IF('Utgifter, Egna ins &amp; uttag'!$C$22&lt;0,'Utgifter, Egna ins &amp; uttag'!R22,IF('Utgifter, Egna ins &amp; uttag'!$C$22=0,'Utgifter, Egna ins &amp; uttag'!Q22,IF('Utgifter, Egna ins &amp; uttag'!$C$22=1,'Utgifter, Egna ins &amp; uttag'!P22,IF('Utgifter, Egna ins &amp; uttag'!$C$22=2,'Utgifter, Egna ins &amp; uttag'!O22))))*(1+'Utgifter, Egna ins &amp; uttag'!$B$22)</f>
        <v>250000</v>
      </c>
      <c r="N27" s="235">
        <f>IF('Utgifter, Egna ins &amp; uttag'!$C$22&lt;0,'Utgifter, Egna ins &amp; uttag'!V22,IF('Utgifter, Egna ins &amp; uttag'!$C$22=0,'Utgifter, Egna ins &amp; uttag'!R22,IF('Utgifter, Egna ins &amp; uttag'!$C$22=1,'Utgifter, Egna ins &amp; uttag'!Q22,IF('Utgifter, Egna ins &amp; uttag'!$C$22=2,'Utgifter, Egna ins &amp; uttag'!P22))))*(1+'Utgifter, Egna ins &amp; uttag'!$B$22)</f>
        <v>250000</v>
      </c>
      <c r="O27" s="233">
        <f>IF('Utgifter, Egna ins &amp; uttag'!$C$22&lt;0,'Utgifter, Egna ins &amp; uttag'!T22,IF('Utgifter, Egna ins &amp; uttag'!$C$22=0,'Utgifter, Egna ins &amp; uttag'!V22,IF('Utgifter, Egna ins &amp; uttag'!$C$22=1,'Utgifter, Egna ins &amp; uttag'!R22,IF('Utgifter, Egna ins &amp; uttag'!$C$22=2,'Utgifter, Egna ins &amp; uttag'!Q22))))*(1+'Utgifter, Egna ins &amp; uttag'!$B$22)</f>
        <v>0</v>
      </c>
      <c r="P27" s="238"/>
      <c r="Q27" s="237"/>
    </row>
    <row r="28" spans="1:17" ht="12.75">
      <c r="A28" s="40" t="s">
        <v>38</v>
      </c>
      <c r="B28" s="149">
        <f>IF('Utgifter, Egna ins &amp; uttag'!$C$23&lt;0,'Utgifter, Egna ins &amp; uttag'!G23,IF('Utgifter, Egna ins &amp; uttag'!$C$23=0,'Utgifter, Egna ins &amp; uttag'!F23,IF('Utgifter, Egna ins &amp; uttag'!$C$23=1,'Utgifter, Egna ins &amp; uttag'!E23,IF('Utgifter, Egna ins &amp; uttag'!$C$23=2,'Utgifter, Egna ins &amp; uttag'!D23))))*(1+'Utgifter, Egna ins &amp; uttag'!$B$23)</f>
        <v>0</v>
      </c>
      <c r="C28" s="149">
        <f>IF('Utgifter, Egna ins &amp; uttag'!$C$23&lt;0,'Utgifter, Egna ins &amp; uttag'!H23,IF('Utgifter, Egna ins &amp; uttag'!$C$23=0,'Utgifter, Egna ins &amp; uttag'!G23,IF('Utgifter, Egna ins &amp; uttag'!$C$23=1,'Utgifter, Egna ins &amp; uttag'!F23,IF('Utgifter, Egna ins &amp; uttag'!$C$23=2,'Utgifter, Egna ins &amp; uttag'!E23))))*(1+'Utgifter, Egna ins &amp; uttag'!$B$23)</f>
        <v>0</v>
      </c>
      <c r="D28" s="149">
        <f>IF('Utgifter, Egna ins &amp; uttag'!$C$23&lt;0,'Utgifter, Egna ins &amp; uttag'!I23,IF('Utgifter, Egna ins &amp; uttag'!$C$23=0,'Utgifter, Egna ins &amp; uttag'!H23,IF('Utgifter, Egna ins &amp; uttag'!$C$23=1,'Utgifter, Egna ins &amp; uttag'!G23,IF('Utgifter, Egna ins &amp; uttag'!$C$23=2,'Utgifter, Egna ins &amp; uttag'!F23))))*(1+'Utgifter, Egna ins &amp; uttag'!$B$23)</f>
        <v>0</v>
      </c>
      <c r="E28" s="149">
        <f>IF('Utgifter, Egna ins &amp; uttag'!$C$23&lt;0,'Utgifter, Egna ins &amp; uttag'!J23,IF('Utgifter, Egna ins &amp; uttag'!$C$23=0,'Utgifter, Egna ins &amp; uttag'!I23,IF('Utgifter, Egna ins &amp; uttag'!$C$23=1,'Utgifter, Egna ins &amp; uttag'!H23,IF('Utgifter, Egna ins &amp; uttag'!$C$23=2,'Utgifter, Egna ins &amp; uttag'!G23))))*(1+'Utgifter, Egna ins &amp; uttag'!$B$23)</f>
        <v>6250</v>
      </c>
      <c r="F28" s="149">
        <f>IF('Utgifter, Egna ins &amp; uttag'!$C$23&lt;0,'Utgifter, Egna ins &amp; uttag'!K23,IF('Utgifter, Egna ins &amp; uttag'!$C$23=0,'Utgifter, Egna ins &amp; uttag'!J23,IF('Utgifter, Egna ins &amp; uttag'!$C$23=1,'Utgifter, Egna ins &amp; uttag'!I23,IF('Utgifter, Egna ins &amp; uttag'!$C$23=2,'Utgifter, Egna ins &amp; uttag'!H23))))*(1+'Utgifter, Egna ins &amp; uttag'!$B$23)</f>
        <v>0</v>
      </c>
      <c r="G28" s="149">
        <f>IF('Utgifter, Egna ins &amp; uttag'!$C$23&lt;0,'Utgifter, Egna ins &amp; uttag'!L23,IF('Utgifter, Egna ins &amp; uttag'!$C$23=0,'Utgifter, Egna ins &amp; uttag'!K23,IF('Utgifter, Egna ins &amp; uttag'!$C$23=1,'Utgifter, Egna ins &amp; uttag'!J23,IF('Utgifter, Egna ins &amp; uttag'!$C$23=2,'Utgifter, Egna ins &amp; uttag'!I23))))*(1+'Utgifter, Egna ins &amp; uttag'!$B$23)</f>
        <v>0</v>
      </c>
      <c r="H28" s="149">
        <f>IF('Utgifter, Egna ins &amp; uttag'!$C$23&lt;0,'Utgifter, Egna ins &amp; uttag'!M23,IF('Utgifter, Egna ins &amp; uttag'!$C$23=0,'Utgifter, Egna ins &amp; uttag'!L23,IF('Utgifter, Egna ins &amp; uttag'!$C$23=1,'Utgifter, Egna ins &amp; uttag'!K23,IF('Utgifter, Egna ins &amp; uttag'!$C$23=2,'Utgifter, Egna ins &amp; uttag'!J23))))*(1+'Utgifter, Egna ins &amp; uttag'!$B$23)</f>
        <v>0</v>
      </c>
      <c r="I28" s="149">
        <f>IF('Utgifter, Egna ins &amp; uttag'!$C$23&lt;0,'Utgifter, Egna ins &amp; uttag'!N23,IF('Utgifter, Egna ins &amp; uttag'!$C$23=0,'Utgifter, Egna ins &amp; uttag'!M23,IF('Utgifter, Egna ins &amp; uttag'!$C$23=1,'Utgifter, Egna ins &amp; uttag'!L23,IF('Utgifter, Egna ins &amp; uttag'!$C$23=2,'Utgifter, Egna ins &amp; uttag'!K23))))*(1+'Utgifter, Egna ins &amp; uttag'!$B$23)</f>
        <v>0</v>
      </c>
      <c r="J28" s="149">
        <f>IF('Utgifter, Egna ins &amp; uttag'!$C$23&lt;0,'Utgifter, Egna ins &amp; uttag'!O23,IF('Utgifter, Egna ins &amp; uttag'!$C$23=0,'Utgifter, Egna ins &amp; uttag'!N23,IF('Utgifter, Egna ins &amp; uttag'!$C$23=1,'Utgifter, Egna ins &amp; uttag'!M23,IF('Utgifter, Egna ins &amp; uttag'!$C$23=2,'Utgifter, Egna ins &amp; uttag'!L23))))*(1+'Utgifter, Egna ins &amp; uttag'!$B$23)</f>
        <v>0</v>
      </c>
      <c r="K28" s="149">
        <f>IF('Utgifter, Egna ins &amp; uttag'!$C$23&lt;0,'Utgifter, Egna ins &amp; uttag'!P23,IF('Utgifter, Egna ins &amp; uttag'!$C$23=0,'Utgifter, Egna ins &amp; uttag'!O23,IF('Utgifter, Egna ins &amp; uttag'!$C$23=1,'Utgifter, Egna ins &amp; uttag'!N23,IF('Utgifter, Egna ins &amp; uttag'!$C$23=2,'Utgifter, Egna ins &amp; uttag'!M23))))*(1+'Utgifter, Egna ins &amp; uttag'!$B$23)</f>
        <v>0</v>
      </c>
      <c r="L28" s="149">
        <f>IF('Utgifter, Egna ins &amp; uttag'!$C$23&lt;0,'Utgifter, Egna ins &amp; uttag'!Q23,IF('Utgifter, Egna ins &amp; uttag'!$C$23=0,'Utgifter, Egna ins &amp; uttag'!P23,IF('Utgifter, Egna ins &amp; uttag'!$C$23=1,'Utgifter, Egna ins &amp; uttag'!O23,IF('Utgifter, Egna ins &amp; uttag'!$C$23=2,'Utgifter, Egna ins &amp; uttag'!N23))))*(1+'Utgifter, Egna ins &amp; uttag'!$B$23)</f>
        <v>0</v>
      </c>
      <c r="M28" s="149">
        <f>IF('Utgifter, Egna ins &amp; uttag'!$C$23&lt;0,'Utgifter, Egna ins &amp; uttag'!R23,IF('Utgifter, Egna ins &amp; uttag'!$C$23=0,'Utgifter, Egna ins &amp; uttag'!Q23,IF('Utgifter, Egna ins &amp; uttag'!$C$23=1,'Utgifter, Egna ins &amp; uttag'!P23,IF('Utgifter, Egna ins &amp; uttag'!$C$23=2,'Utgifter, Egna ins &amp; uttag'!O23))))*(1+'Utgifter, Egna ins &amp; uttag'!$B$23)</f>
        <v>0</v>
      </c>
      <c r="N28" s="235">
        <f>IF('Utgifter, Egna ins &amp; uttag'!$C$23&lt;0,'Utgifter, Egna ins &amp; uttag'!V23,IF('Utgifter, Egna ins &amp; uttag'!$C$23=0,'Utgifter, Egna ins &amp; uttag'!R23,IF('Utgifter, Egna ins &amp; uttag'!$C$23=1,'Utgifter, Egna ins &amp; uttag'!Q23,IF('Utgifter, Egna ins &amp; uttag'!$C$23=2,'Utgifter, Egna ins &amp; uttag'!P23))))*(1+'Utgifter, Egna ins &amp; uttag'!$B$23)</f>
        <v>0</v>
      </c>
      <c r="O28" s="233">
        <f>IF('Utgifter, Egna ins &amp; uttag'!$C$23&lt;0,'Utgifter, Egna ins &amp; uttag'!T23,IF('Utgifter, Egna ins &amp; uttag'!$C$23=0,'Utgifter, Egna ins &amp; uttag'!V23,IF('Utgifter, Egna ins &amp; uttag'!$C$23=1,'Utgifter, Egna ins &amp; uttag'!R23,IF('Utgifter, Egna ins &amp; uttag'!$C$23=2,'Utgifter, Egna ins &amp; uttag'!Q23))))*(1+'Utgifter, Egna ins &amp; uttag'!$B$23)</f>
        <v>0</v>
      </c>
      <c r="P28" s="238"/>
      <c r="Q28" s="237"/>
    </row>
    <row r="29" spans="1:17" ht="12.75">
      <c r="A29" s="40" t="s">
        <v>49</v>
      </c>
      <c r="B29" s="149">
        <f>IF('Utgifter, Egna ins &amp; uttag'!$C$24&lt;0,'Utgifter, Egna ins &amp; uttag'!G24,IF('Utgifter, Egna ins &amp; uttag'!$C$24=0,'Utgifter, Egna ins &amp; uttag'!F24,IF('Utgifter, Egna ins &amp; uttag'!$C$24=1,'Utgifter, Egna ins &amp; uttag'!E24,IF('Utgifter, Egna ins &amp; uttag'!$C$24=2,'Utgifter, Egna ins &amp; uttag'!D24))))*(1+'Utgifter, Egna ins &amp; uttag'!$B$24)</f>
        <v>0</v>
      </c>
      <c r="C29" s="149">
        <f>IF('Utgifter, Egna ins &amp; uttag'!$C$24&lt;0,'Utgifter, Egna ins &amp; uttag'!H24,IF('Utgifter, Egna ins &amp; uttag'!$C$24=0,'Utgifter, Egna ins &amp; uttag'!G24,IF('Utgifter, Egna ins &amp; uttag'!$C$24=1,'Utgifter, Egna ins &amp; uttag'!F24,IF('Utgifter, Egna ins &amp; uttag'!$C$24=2,'Utgifter, Egna ins &amp; uttag'!E24))))*(1+'Utgifter, Egna ins &amp; uttag'!$B$24)</f>
        <v>750</v>
      </c>
      <c r="D29" s="149">
        <f>IF('Utgifter, Egna ins &amp; uttag'!$C$24&lt;0,'Utgifter, Egna ins &amp; uttag'!I24,IF('Utgifter, Egna ins &amp; uttag'!$C$24=0,'Utgifter, Egna ins &amp; uttag'!H24,IF('Utgifter, Egna ins &amp; uttag'!$C$24=1,'Utgifter, Egna ins &amp; uttag'!G24,IF('Utgifter, Egna ins &amp; uttag'!$C$24=2,'Utgifter, Egna ins &amp; uttag'!F24))))*(1+'Utgifter, Egna ins &amp; uttag'!$B$24)</f>
        <v>0</v>
      </c>
      <c r="E29" s="149">
        <f>IF('Utgifter, Egna ins &amp; uttag'!$C$24&lt;0,'Utgifter, Egna ins &amp; uttag'!J24,IF('Utgifter, Egna ins &amp; uttag'!$C$24=0,'Utgifter, Egna ins &amp; uttag'!I24,IF('Utgifter, Egna ins &amp; uttag'!$C$24=1,'Utgifter, Egna ins &amp; uttag'!H24,IF('Utgifter, Egna ins &amp; uttag'!$C$24=2,'Utgifter, Egna ins &amp; uttag'!G24))))*(1+'Utgifter, Egna ins &amp; uttag'!$B$24)</f>
        <v>0</v>
      </c>
      <c r="F29" s="149">
        <f>IF('Utgifter, Egna ins &amp; uttag'!$C$24&lt;0,'Utgifter, Egna ins &amp; uttag'!K24,IF('Utgifter, Egna ins &amp; uttag'!$C$24=0,'Utgifter, Egna ins &amp; uttag'!J24,IF('Utgifter, Egna ins &amp; uttag'!$C$24=1,'Utgifter, Egna ins &amp; uttag'!I24,IF('Utgifter, Egna ins &amp; uttag'!$C$24=2,'Utgifter, Egna ins &amp; uttag'!H24))))*(1+'Utgifter, Egna ins &amp; uttag'!$B$24)</f>
        <v>750</v>
      </c>
      <c r="G29" s="149">
        <f>IF('Utgifter, Egna ins &amp; uttag'!$C$24&lt;0,'Utgifter, Egna ins &amp; uttag'!L24,IF('Utgifter, Egna ins &amp; uttag'!$C$24=0,'Utgifter, Egna ins &amp; uttag'!K24,IF('Utgifter, Egna ins &amp; uttag'!$C$24=1,'Utgifter, Egna ins &amp; uttag'!J24,IF('Utgifter, Egna ins &amp; uttag'!$C$24=2,'Utgifter, Egna ins &amp; uttag'!I24))))*(1+'Utgifter, Egna ins &amp; uttag'!$B$24)</f>
        <v>0</v>
      </c>
      <c r="H29" s="149">
        <f>IF('Utgifter, Egna ins &amp; uttag'!$C$24&lt;0,'Utgifter, Egna ins &amp; uttag'!M24,IF('Utgifter, Egna ins &amp; uttag'!$C$24=0,'Utgifter, Egna ins &amp; uttag'!L24,IF('Utgifter, Egna ins &amp; uttag'!$C$24=1,'Utgifter, Egna ins &amp; uttag'!K24,IF('Utgifter, Egna ins &amp; uttag'!$C$24=2,'Utgifter, Egna ins &amp; uttag'!J24))))*(1+'Utgifter, Egna ins &amp; uttag'!$B$24)</f>
        <v>750</v>
      </c>
      <c r="I29" s="149">
        <f>IF('Utgifter, Egna ins &amp; uttag'!$C$24&lt;0,'Utgifter, Egna ins &amp; uttag'!N24,IF('Utgifter, Egna ins &amp; uttag'!$C$24=0,'Utgifter, Egna ins &amp; uttag'!M24,IF('Utgifter, Egna ins &amp; uttag'!$C$24=1,'Utgifter, Egna ins &amp; uttag'!L24,IF('Utgifter, Egna ins &amp; uttag'!$C$24=2,'Utgifter, Egna ins &amp; uttag'!K24))))*(1+'Utgifter, Egna ins &amp; uttag'!$B$24)</f>
        <v>0</v>
      </c>
      <c r="J29" s="149">
        <f>IF('Utgifter, Egna ins &amp; uttag'!$C$24&lt;0,'Utgifter, Egna ins &amp; uttag'!O24,IF('Utgifter, Egna ins &amp; uttag'!$C$24=0,'Utgifter, Egna ins &amp; uttag'!N24,IF('Utgifter, Egna ins &amp; uttag'!$C$24=1,'Utgifter, Egna ins &amp; uttag'!M24,IF('Utgifter, Egna ins &amp; uttag'!$C$24=2,'Utgifter, Egna ins &amp; uttag'!L24))))*(1+'Utgifter, Egna ins &amp; uttag'!$B$24)</f>
        <v>0</v>
      </c>
      <c r="K29" s="149">
        <f>IF('Utgifter, Egna ins &amp; uttag'!$C$24&lt;0,'Utgifter, Egna ins &amp; uttag'!P24,IF('Utgifter, Egna ins &amp; uttag'!$C$24=0,'Utgifter, Egna ins &amp; uttag'!O24,IF('Utgifter, Egna ins &amp; uttag'!$C$24=1,'Utgifter, Egna ins &amp; uttag'!N24,IF('Utgifter, Egna ins &amp; uttag'!$C$24=2,'Utgifter, Egna ins &amp; uttag'!M24))))*(1+'Utgifter, Egna ins &amp; uttag'!$B$24)</f>
        <v>750</v>
      </c>
      <c r="L29" s="149">
        <f>IF('Utgifter, Egna ins &amp; uttag'!$C$24&lt;0,'Utgifter, Egna ins &amp; uttag'!Q24,IF('Utgifter, Egna ins &amp; uttag'!$C$24=0,'Utgifter, Egna ins &amp; uttag'!P24,IF('Utgifter, Egna ins &amp; uttag'!$C$24=1,'Utgifter, Egna ins &amp; uttag'!O24,IF('Utgifter, Egna ins &amp; uttag'!$C$24=2,'Utgifter, Egna ins &amp; uttag'!N24))))*(1+'Utgifter, Egna ins &amp; uttag'!$B$24)</f>
        <v>0</v>
      </c>
      <c r="M29" s="149">
        <f>IF('Utgifter, Egna ins &amp; uttag'!$C$24&lt;0,'Utgifter, Egna ins &amp; uttag'!R24,IF('Utgifter, Egna ins &amp; uttag'!$C$24=0,'Utgifter, Egna ins &amp; uttag'!Q24,IF('Utgifter, Egna ins &amp; uttag'!$C$24=1,'Utgifter, Egna ins &amp; uttag'!P24,IF('Utgifter, Egna ins &amp; uttag'!$C$24=2,'Utgifter, Egna ins &amp; uttag'!O24))))*(1+'Utgifter, Egna ins &amp; uttag'!$B$24)</f>
        <v>0</v>
      </c>
      <c r="N29" s="235">
        <f>IF('Utgifter, Egna ins &amp; uttag'!$C$24&lt;0,'Utgifter, Egna ins &amp; uttag'!V24,IF('Utgifter, Egna ins &amp; uttag'!$C$24=0,'Utgifter, Egna ins &amp; uttag'!R24,IF('Utgifter, Egna ins &amp; uttag'!$C$24=1,'Utgifter, Egna ins &amp; uttag'!Q24,IF('Utgifter, Egna ins &amp; uttag'!$C$24=2,'Utgifter, Egna ins &amp; uttag'!P24))))*(1+'Utgifter, Egna ins &amp; uttag'!$B$24)</f>
        <v>0</v>
      </c>
      <c r="O29" s="233">
        <f>IF('Utgifter, Egna ins &amp; uttag'!$C$24&lt;0,'Utgifter, Egna ins &amp; uttag'!T24,IF('Utgifter, Egna ins &amp; uttag'!$C$24=0,'Utgifter, Egna ins &amp; uttag'!V24,IF('Utgifter, Egna ins &amp; uttag'!$C$24=1,'Utgifter, Egna ins &amp; uttag'!R24,IF('Utgifter, Egna ins &amp; uttag'!$C$24=2,'Utgifter, Egna ins &amp; uttag'!Q24))))*(1+'Utgifter, Egna ins &amp; uttag'!$B$24)</f>
        <v>0</v>
      </c>
      <c r="P29" s="238"/>
      <c r="Q29" s="237"/>
    </row>
    <row r="30" spans="1:17" ht="12.75">
      <c r="A30" s="160" t="s">
        <v>47</v>
      </c>
      <c r="B30" s="161">
        <f>'Inköp inventarier'!B31*(1+'Inköp inventarier'!$B$4)</f>
        <v>12500</v>
      </c>
      <c r="C30" s="161">
        <f>'Inköp inventarier'!C31*(1+'Inköp inventarier'!$B$4)</f>
        <v>0</v>
      </c>
      <c r="D30" s="161">
        <f>'Inköp inventarier'!D31*(1+'Inköp inventarier'!$B$4)</f>
        <v>0</v>
      </c>
      <c r="E30" s="161">
        <f>'Inköp inventarier'!E31*(1+'Inköp inventarier'!$B$4)</f>
        <v>12500</v>
      </c>
      <c r="F30" s="161">
        <f>'Inköp inventarier'!F31*(1+'Inköp inventarier'!$B$4)</f>
        <v>12500</v>
      </c>
      <c r="G30" s="161">
        <f>'Inköp inventarier'!G31*(1+'Inköp inventarier'!$B$4)</f>
        <v>125000</v>
      </c>
      <c r="H30" s="161">
        <f>'Inköp inventarier'!H31*(1+'Inköp inventarier'!$B$4)</f>
        <v>12500</v>
      </c>
      <c r="I30" s="161">
        <f>'Inköp inventarier'!I31*(1+'Inköp inventarier'!$B$4)</f>
        <v>0</v>
      </c>
      <c r="J30" s="161">
        <f>'Inköp inventarier'!J31*(1+'Inköp inventarier'!$B$4)</f>
        <v>125000</v>
      </c>
      <c r="K30" s="161">
        <f>'Inköp inventarier'!K31*(1+'Inköp inventarier'!$B$4)</f>
        <v>12500</v>
      </c>
      <c r="L30" s="161">
        <f>'Inköp inventarier'!L31*(1+'Inköp inventarier'!$B$4)</f>
        <v>0</v>
      </c>
      <c r="M30" s="161">
        <f>'Inköp inventarier'!M31*(1+'Inköp inventarier'!$B$4)</f>
        <v>0</v>
      </c>
      <c r="N30" s="235">
        <f>'Inköp inventarier'!N31*(1+'Inköp inventarier'!$B$4)</f>
        <v>0</v>
      </c>
      <c r="O30" s="233">
        <f>'Inköp inventarier'!O31*(1+'Inköp inventarier'!$B$4)</f>
        <v>0</v>
      </c>
      <c r="P30" s="238"/>
      <c r="Q30" s="237"/>
    </row>
    <row r="31" spans="1:17" ht="12.75">
      <c r="A31" s="40" t="s">
        <v>61</v>
      </c>
      <c r="B31" s="149">
        <f>IF('Utgifter, Egna ins &amp; uttag'!$C$25&lt;0,'Utgifter, Egna ins &amp; uttag'!G25,IF('Utgifter, Egna ins &amp; uttag'!$C$25=0,'Utgifter, Egna ins &amp; uttag'!F25,IF('Utgifter, Egna ins &amp; uttag'!$C$25=1,'Utgifter, Egna ins &amp; uttag'!E25,IF('Utgifter, Egna ins &amp; uttag'!$C$25=2,'Utgifter, Egna ins &amp; uttag'!D25))))*(1+'Utgifter, Egna ins &amp; uttag'!$B$25)</f>
        <v>0</v>
      </c>
      <c r="C31" s="149">
        <f>IF('Utgifter, Egna ins &amp; uttag'!$C$25&lt;0,'Utgifter, Egna ins &amp; uttag'!H25,IF('Utgifter, Egna ins &amp; uttag'!$C$25=0,'Utgifter, Egna ins &amp; uttag'!G25,IF('Utgifter, Egna ins &amp; uttag'!$C$25=1,'Utgifter, Egna ins &amp; uttag'!F25,IF('Utgifter, Egna ins &amp; uttag'!$C$25=2,'Utgifter, Egna ins &amp; uttag'!E25))))*(1+'Utgifter, Egna ins &amp; uttag'!$B$25)</f>
        <v>0</v>
      </c>
      <c r="D31" s="149">
        <f>IF('Utgifter, Egna ins &amp; uttag'!$C$25&lt;0,'Utgifter, Egna ins &amp; uttag'!I25,IF('Utgifter, Egna ins &amp; uttag'!$C$25=0,'Utgifter, Egna ins &amp; uttag'!H25,IF('Utgifter, Egna ins &amp; uttag'!$C$25=1,'Utgifter, Egna ins &amp; uttag'!G25,IF('Utgifter, Egna ins &amp; uttag'!$C$25=2,'Utgifter, Egna ins &amp; uttag'!F25))))*(1+'Utgifter, Egna ins &amp; uttag'!$B$25)</f>
        <v>0</v>
      </c>
      <c r="E31" s="149">
        <f>IF('Utgifter, Egna ins &amp; uttag'!$C$25&lt;0,'Utgifter, Egna ins &amp; uttag'!J25,IF('Utgifter, Egna ins &amp; uttag'!$C$25=0,'Utgifter, Egna ins &amp; uttag'!I25,IF('Utgifter, Egna ins &amp; uttag'!$C$25=1,'Utgifter, Egna ins &amp; uttag'!H25,IF('Utgifter, Egna ins &amp; uttag'!$C$25=2,'Utgifter, Egna ins &amp; uttag'!G25))))*(1+'Utgifter, Egna ins &amp; uttag'!$B$25)</f>
        <v>125</v>
      </c>
      <c r="F31" s="149">
        <f>IF('Utgifter, Egna ins &amp; uttag'!$C$25&lt;0,'Utgifter, Egna ins &amp; uttag'!K25,IF('Utgifter, Egna ins &amp; uttag'!$C$25=0,'Utgifter, Egna ins &amp; uttag'!J25,IF('Utgifter, Egna ins &amp; uttag'!$C$25=1,'Utgifter, Egna ins &amp; uttag'!I25,IF('Utgifter, Egna ins &amp; uttag'!$C$25=2,'Utgifter, Egna ins &amp; uttag'!H25))))*(1+'Utgifter, Egna ins &amp; uttag'!$B$25)</f>
        <v>0</v>
      </c>
      <c r="G31" s="149">
        <f>IF('Utgifter, Egna ins &amp; uttag'!$C$25&lt;0,'Utgifter, Egna ins &amp; uttag'!L25,IF('Utgifter, Egna ins &amp; uttag'!$C$25=0,'Utgifter, Egna ins &amp; uttag'!K25,IF('Utgifter, Egna ins &amp; uttag'!$C$25=1,'Utgifter, Egna ins &amp; uttag'!J25,IF('Utgifter, Egna ins &amp; uttag'!$C$25=2,'Utgifter, Egna ins &amp; uttag'!I25))))*(1+'Utgifter, Egna ins &amp; uttag'!$B$25)</f>
        <v>0</v>
      </c>
      <c r="H31" s="149">
        <f>IF('Utgifter, Egna ins &amp; uttag'!$C$25&lt;0,'Utgifter, Egna ins &amp; uttag'!M25,IF('Utgifter, Egna ins &amp; uttag'!$C$25=0,'Utgifter, Egna ins &amp; uttag'!L25,IF('Utgifter, Egna ins &amp; uttag'!$C$25=1,'Utgifter, Egna ins &amp; uttag'!K25,IF('Utgifter, Egna ins &amp; uttag'!$C$25=2,'Utgifter, Egna ins &amp; uttag'!J25))))*(1+'Utgifter, Egna ins &amp; uttag'!$B$25)</f>
        <v>250</v>
      </c>
      <c r="I31" s="149">
        <f>IF('Utgifter, Egna ins &amp; uttag'!$C$25&lt;0,'Utgifter, Egna ins &amp; uttag'!N25,IF('Utgifter, Egna ins &amp; uttag'!$C$25=0,'Utgifter, Egna ins &amp; uttag'!M25,IF('Utgifter, Egna ins &amp; uttag'!$C$25=1,'Utgifter, Egna ins &amp; uttag'!L25,IF('Utgifter, Egna ins &amp; uttag'!$C$25=2,'Utgifter, Egna ins &amp; uttag'!K25))))*(1+'Utgifter, Egna ins &amp; uttag'!$B$25)</f>
        <v>0</v>
      </c>
      <c r="J31" s="149">
        <f>IF('Utgifter, Egna ins &amp; uttag'!$C$25&lt;0,'Utgifter, Egna ins &amp; uttag'!O25,IF('Utgifter, Egna ins &amp; uttag'!$C$25=0,'Utgifter, Egna ins &amp; uttag'!N25,IF('Utgifter, Egna ins &amp; uttag'!$C$25=1,'Utgifter, Egna ins &amp; uttag'!M25,IF('Utgifter, Egna ins &amp; uttag'!$C$25=2,'Utgifter, Egna ins &amp; uttag'!L25))))*(1+'Utgifter, Egna ins &amp; uttag'!$B$25)</f>
        <v>0</v>
      </c>
      <c r="K31" s="149">
        <f>IF('Utgifter, Egna ins &amp; uttag'!$C$25&lt;0,'Utgifter, Egna ins &amp; uttag'!P25,IF('Utgifter, Egna ins &amp; uttag'!$C$25=0,'Utgifter, Egna ins &amp; uttag'!O25,IF('Utgifter, Egna ins &amp; uttag'!$C$25=1,'Utgifter, Egna ins &amp; uttag'!N25,IF('Utgifter, Egna ins &amp; uttag'!$C$25=2,'Utgifter, Egna ins &amp; uttag'!M25))))*(1+'Utgifter, Egna ins &amp; uttag'!$B$25)</f>
        <v>0</v>
      </c>
      <c r="L31" s="149">
        <f>IF('Utgifter, Egna ins &amp; uttag'!$C$25&lt;0,'Utgifter, Egna ins &amp; uttag'!Q25,IF('Utgifter, Egna ins &amp; uttag'!$C$25=0,'Utgifter, Egna ins &amp; uttag'!P25,IF('Utgifter, Egna ins &amp; uttag'!$C$25=1,'Utgifter, Egna ins &amp; uttag'!O25,IF('Utgifter, Egna ins &amp; uttag'!$C$25=2,'Utgifter, Egna ins &amp; uttag'!N25))))*(1+'Utgifter, Egna ins &amp; uttag'!$B$25)</f>
        <v>0</v>
      </c>
      <c r="M31" s="149">
        <f>IF('Utgifter, Egna ins &amp; uttag'!$C$25&lt;0,'Utgifter, Egna ins &amp; uttag'!R25,IF('Utgifter, Egna ins &amp; uttag'!$C$25=0,'Utgifter, Egna ins &amp; uttag'!Q25,IF('Utgifter, Egna ins &amp; uttag'!$C$25=1,'Utgifter, Egna ins &amp; uttag'!P25,IF('Utgifter, Egna ins &amp; uttag'!$C$25=2,'Utgifter, Egna ins &amp; uttag'!O25))))*(1+'Utgifter, Egna ins &amp; uttag'!$B$25)</f>
        <v>0</v>
      </c>
      <c r="N31" s="235">
        <f>IF('Utgifter, Egna ins &amp; uttag'!$C$25&lt;0,'Utgifter, Egna ins &amp; uttag'!V25,IF('Utgifter, Egna ins &amp; uttag'!$C$25=0,'Utgifter, Egna ins &amp; uttag'!R25,IF('Utgifter, Egna ins &amp; uttag'!$C$25=1,'Utgifter, Egna ins &amp; uttag'!Q25,IF('Utgifter, Egna ins &amp; uttag'!$C$25=2,'Utgifter, Egna ins &amp; uttag'!P25))))*(1+'Utgifter, Egna ins &amp; uttag'!$B$25)</f>
        <v>0</v>
      </c>
      <c r="O31" s="233">
        <f>IF('Utgifter, Egna ins &amp; uttag'!$C$25&lt;0,'Utgifter, Egna ins &amp; uttag'!T25,IF('Utgifter, Egna ins &amp; uttag'!$C$25=0,'Utgifter, Egna ins &amp; uttag'!V25,IF('Utgifter, Egna ins &amp; uttag'!$C$25=1,'Utgifter, Egna ins &amp; uttag'!R25,IF('Utgifter, Egna ins &amp; uttag'!$C$25=2,'Utgifter, Egna ins &amp; uttag'!Q25))))*(1+'Utgifter, Egna ins &amp; uttag'!$B$25)</f>
        <v>0</v>
      </c>
      <c r="P31" s="238"/>
      <c r="Q31" s="237"/>
    </row>
    <row r="32" spans="1:17" ht="12.75">
      <c r="A32" s="35" t="s">
        <v>56</v>
      </c>
      <c r="B32" s="149">
        <f>IF('Utgifter, Egna ins &amp; uttag'!$C$28&lt;0,'Utgifter, Egna ins &amp; uttag'!G28,IF('Utgifter, Egna ins &amp; uttag'!$C$28=0,'Utgifter, Egna ins &amp; uttag'!F28,IF('Utgifter, Egna ins &amp; uttag'!$C$28=1,'Utgifter, Egna ins &amp; uttag'!E28,IF('Utgifter, Egna ins &amp; uttag'!$C$28=2,'Utgifter, Egna ins &amp; uttag'!D28))))*(1+'Utgifter, Egna ins &amp; uttag'!$B$28)</f>
        <v>5</v>
      </c>
      <c r="C32" s="149">
        <f>IF('Utgifter, Egna ins &amp; uttag'!$C$28&lt;0,'Utgifter, Egna ins &amp; uttag'!H28,IF('Utgifter, Egna ins &amp; uttag'!$C$28=0,'Utgifter, Egna ins &amp; uttag'!G28,IF('Utgifter, Egna ins &amp; uttag'!$C$28=1,'Utgifter, Egna ins &amp; uttag'!F28,IF('Utgifter, Egna ins &amp; uttag'!$C$28=2,'Utgifter, Egna ins &amp; uttag'!E28))))*(1+'Utgifter, Egna ins &amp; uttag'!$B$28)</f>
        <v>5</v>
      </c>
      <c r="D32" s="149">
        <f>IF('Utgifter, Egna ins &amp; uttag'!$C$28&lt;0,'Utgifter, Egna ins &amp; uttag'!I28,IF('Utgifter, Egna ins &amp; uttag'!$C$28=0,'Utgifter, Egna ins &amp; uttag'!H28,IF('Utgifter, Egna ins &amp; uttag'!$C$28=1,'Utgifter, Egna ins &amp; uttag'!G28,IF('Utgifter, Egna ins &amp; uttag'!$C$28=2,'Utgifter, Egna ins &amp; uttag'!F28))))*(1+'Utgifter, Egna ins &amp; uttag'!$B$28)</f>
        <v>5</v>
      </c>
      <c r="E32" s="149">
        <f>IF('Utgifter, Egna ins &amp; uttag'!$C$28&lt;0,'Utgifter, Egna ins &amp; uttag'!J28,IF('Utgifter, Egna ins &amp; uttag'!$C$28=0,'Utgifter, Egna ins &amp; uttag'!I28,IF('Utgifter, Egna ins &amp; uttag'!$C$28=1,'Utgifter, Egna ins &amp; uttag'!H28,IF('Utgifter, Egna ins &amp; uttag'!$C$28=2,'Utgifter, Egna ins &amp; uttag'!G28))))*(1+'Utgifter, Egna ins &amp; uttag'!$B$28)</f>
        <v>5</v>
      </c>
      <c r="F32" s="149">
        <f>IF('Utgifter, Egna ins &amp; uttag'!$C$28&lt;0,'Utgifter, Egna ins &amp; uttag'!K28,IF('Utgifter, Egna ins &amp; uttag'!$C$28=0,'Utgifter, Egna ins &amp; uttag'!J28,IF('Utgifter, Egna ins &amp; uttag'!$C$28=1,'Utgifter, Egna ins &amp; uttag'!I28,IF('Utgifter, Egna ins &amp; uttag'!$C$28=2,'Utgifter, Egna ins &amp; uttag'!H28))))*(1+'Utgifter, Egna ins &amp; uttag'!$B$28)</f>
        <v>5</v>
      </c>
      <c r="G32" s="149">
        <f>IF('Utgifter, Egna ins &amp; uttag'!$C$28&lt;0,'Utgifter, Egna ins &amp; uttag'!L28,IF('Utgifter, Egna ins &amp; uttag'!$C$28=0,'Utgifter, Egna ins &amp; uttag'!K28,IF('Utgifter, Egna ins &amp; uttag'!$C$28=1,'Utgifter, Egna ins &amp; uttag'!J28,IF('Utgifter, Egna ins &amp; uttag'!$C$28=2,'Utgifter, Egna ins &amp; uttag'!I28))))*(1+'Utgifter, Egna ins &amp; uttag'!$B$28)</f>
        <v>5</v>
      </c>
      <c r="H32" s="149">
        <f>IF('Utgifter, Egna ins &amp; uttag'!$C$28&lt;0,'Utgifter, Egna ins &amp; uttag'!M28,IF('Utgifter, Egna ins &amp; uttag'!$C$28=0,'Utgifter, Egna ins &amp; uttag'!L28,IF('Utgifter, Egna ins &amp; uttag'!$C$28=1,'Utgifter, Egna ins &amp; uttag'!K28,IF('Utgifter, Egna ins &amp; uttag'!$C$28=2,'Utgifter, Egna ins &amp; uttag'!J28))))*(1+'Utgifter, Egna ins &amp; uttag'!$B$28)</f>
        <v>5</v>
      </c>
      <c r="I32" s="149">
        <f>IF('Utgifter, Egna ins &amp; uttag'!$C$28&lt;0,'Utgifter, Egna ins &amp; uttag'!N28,IF('Utgifter, Egna ins &amp; uttag'!$C$28=0,'Utgifter, Egna ins &amp; uttag'!M28,IF('Utgifter, Egna ins &amp; uttag'!$C$28=1,'Utgifter, Egna ins &amp; uttag'!L28,IF('Utgifter, Egna ins &amp; uttag'!$C$28=2,'Utgifter, Egna ins &amp; uttag'!K28))))*(1+'Utgifter, Egna ins &amp; uttag'!$B$28)</f>
        <v>5</v>
      </c>
      <c r="J32" s="149">
        <f>IF('Utgifter, Egna ins &amp; uttag'!$C$28&lt;0,'Utgifter, Egna ins &amp; uttag'!O28,IF('Utgifter, Egna ins &amp; uttag'!$C$28=0,'Utgifter, Egna ins &amp; uttag'!N28,IF('Utgifter, Egna ins &amp; uttag'!$C$28=1,'Utgifter, Egna ins &amp; uttag'!M28,IF('Utgifter, Egna ins &amp; uttag'!$C$28=2,'Utgifter, Egna ins &amp; uttag'!L28))))*(1+'Utgifter, Egna ins &amp; uttag'!$B$28)</f>
        <v>5</v>
      </c>
      <c r="K32" s="149">
        <f>IF('Utgifter, Egna ins &amp; uttag'!$C$28&lt;0,'Utgifter, Egna ins &amp; uttag'!P28,IF('Utgifter, Egna ins &amp; uttag'!$C$28=0,'Utgifter, Egna ins &amp; uttag'!O28,IF('Utgifter, Egna ins &amp; uttag'!$C$28=1,'Utgifter, Egna ins &amp; uttag'!N28,IF('Utgifter, Egna ins &amp; uttag'!$C$28=2,'Utgifter, Egna ins &amp; uttag'!M28))))*(1+'Utgifter, Egna ins &amp; uttag'!$B$28)</f>
        <v>5</v>
      </c>
      <c r="L32" s="149">
        <f>IF('Utgifter, Egna ins &amp; uttag'!$C$28&lt;0,'Utgifter, Egna ins &amp; uttag'!Q28,IF('Utgifter, Egna ins &amp; uttag'!$C$28=0,'Utgifter, Egna ins &amp; uttag'!P28,IF('Utgifter, Egna ins &amp; uttag'!$C$28=1,'Utgifter, Egna ins &amp; uttag'!O28,IF('Utgifter, Egna ins &amp; uttag'!$C$28=2,'Utgifter, Egna ins &amp; uttag'!N28))))*(1+'Utgifter, Egna ins &amp; uttag'!$B$28)</f>
        <v>5</v>
      </c>
      <c r="M32" s="149">
        <f>IF('Utgifter, Egna ins &amp; uttag'!$C$28&lt;0,'Utgifter, Egna ins &amp; uttag'!R28,IF('Utgifter, Egna ins &amp; uttag'!$C$28=0,'Utgifter, Egna ins &amp; uttag'!Q28,IF('Utgifter, Egna ins &amp; uttag'!$C$28=1,'Utgifter, Egna ins &amp; uttag'!P28,IF('Utgifter, Egna ins &amp; uttag'!$C$28=2,'Utgifter, Egna ins &amp; uttag'!O28))))*(1+'Utgifter, Egna ins &amp; uttag'!$B$28)</f>
        <v>5</v>
      </c>
      <c r="N32" s="235">
        <f>IF('Utgifter, Egna ins &amp; uttag'!$C$28&lt;0,'Utgifter, Egna ins &amp; uttag'!S28,IF('Utgifter, Egna ins &amp; uttag'!$C$28=0,'Utgifter, Egna ins &amp; uttag'!R28,IF('Utgifter, Egna ins &amp; uttag'!$C$28=1,'Utgifter, Egna ins &amp; uttag'!Q28,IF('Utgifter, Egna ins &amp; uttag'!$C$28=2,'Utgifter, Egna ins &amp; uttag'!P28))))*(1+'Utgifter, Egna ins &amp; uttag'!$B$28)</f>
        <v>5</v>
      </c>
      <c r="O32" s="233">
        <f>IF('Utgifter, Egna ins &amp; uttag'!$C$28&lt;0,'Utgifter, Egna ins &amp; uttag'!T28,IF('Utgifter, Egna ins &amp; uttag'!$C$28=0,'Utgifter, Egna ins &amp; uttag'!S28,IF('Utgifter, Egna ins &amp; uttag'!$C$28=1,'Utgifter, Egna ins &amp; uttag'!R28,IF('Utgifter, Egna ins &amp; uttag'!$C$28=2,'Utgifter, Egna ins &amp; uttag'!Q28))))*(1+'Utgifter, Egna ins &amp; uttag'!$B$28)</f>
        <v>0</v>
      </c>
      <c r="P32" s="238"/>
      <c r="Q32" s="237"/>
    </row>
    <row r="33" spans="1:17" ht="12.75">
      <c r="A33" s="35" t="s">
        <v>45</v>
      </c>
      <c r="B33" s="149">
        <f>IF('Utgifter, Egna ins &amp; uttag'!$C$31&lt;0,'Utgifter, Egna ins &amp; uttag'!G31,IF('Utgifter, Egna ins &amp; uttag'!$C$31=0,'Utgifter, Egna ins &amp; uttag'!F31,IF('Utgifter, Egna ins &amp; uttag'!$C$31=1,'Utgifter, Egna ins &amp; uttag'!E31,IF('Utgifter, Egna ins &amp; uttag'!$C$31=2,'Utgifter, Egna ins &amp; uttag'!D31))))*(1+'Utgifter, Egna ins &amp; uttag'!$B$31)</f>
        <v>0</v>
      </c>
      <c r="C33" s="149">
        <f>IF('Utgifter, Egna ins &amp; uttag'!$C$31&lt;0,'Utgifter, Egna ins &amp; uttag'!H31,IF('Utgifter, Egna ins &amp; uttag'!$C$31=0,'Utgifter, Egna ins &amp; uttag'!G31,IF('Utgifter, Egna ins &amp; uttag'!$C$31=1,'Utgifter, Egna ins &amp; uttag'!F31,IF('Utgifter, Egna ins &amp; uttag'!$C$31=2,'Utgifter, Egna ins &amp; uttag'!E31))))*(1+'Utgifter, Egna ins &amp; uttag'!$B$31)</f>
        <v>0</v>
      </c>
      <c r="D33" s="149">
        <f>IF('Utgifter, Egna ins &amp; uttag'!$C$31&lt;0,'Utgifter, Egna ins &amp; uttag'!I31,IF('Utgifter, Egna ins &amp; uttag'!$C$31=0,'Utgifter, Egna ins &amp; uttag'!H31,IF('Utgifter, Egna ins &amp; uttag'!$C$31=1,'Utgifter, Egna ins &amp; uttag'!G31,IF('Utgifter, Egna ins &amp; uttag'!$C$31=2,'Utgifter, Egna ins &amp; uttag'!F31))))*(1+'Utgifter, Egna ins &amp; uttag'!$B$31)</f>
        <v>0</v>
      </c>
      <c r="E33" s="149">
        <f>IF('Utgifter, Egna ins &amp; uttag'!$C$31&lt;0,'Utgifter, Egna ins &amp; uttag'!J31,IF('Utgifter, Egna ins &amp; uttag'!$C$31=0,'Utgifter, Egna ins &amp; uttag'!I31,IF('Utgifter, Egna ins &amp; uttag'!$C$31=1,'Utgifter, Egna ins &amp; uttag'!H31,IF('Utgifter, Egna ins &amp; uttag'!$C$31=2,'Utgifter, Egna ins &amp; uttag'!G31))))*(1+'Utgifter, Egna ins &amp; uttag'!$B$31)</f>
        <v>0</v>
      </c>
      <c r="F33" s="149">
        <f>IF('Utgifter, Egna ins &amp; uttag'!$C$31&lt;0,'Utgifter, Egna ins &amp; uttag'!K31,IF('Utgifter, Egna ins &amp; uttag'!$C$31=0,'Utgifter, Egna ins &amp; uttag'!J31,IF('Utgifter, Egna ins &amp; uttag'!$C$31=1,'Utgifter, Egna ins &amp; uttag'!I31,IF('Utgifter, Egna ins &amp; uttag'!$C$31=2,'Utgifter, Egna ins &amp; uttag'!H31))))*(1+'Utgifter, Egna ins &amp; uttag'!$B$31)</f>
        <v>6000</v>
      </c>
      <c r="G33" s="149">
        <f>IF('Utgifter, Egna ins &amp; uttag'!$C$31&lt;0,'Utgifter, Egna ins &amp; uttag'!L31,IF('Utgifter, Egna ins &amp; uttag'!$C$31=0,'Utgifter, Egna ins &amp; uttag'!K31,IF('Utgifter, Egna ins &amp; uttag'!$C$31=1,'Utgifter, Egna ins &amp; uttag'!J31,IF('Utgifter, Egna ins &amp; uttag'!$C$31=2,'Utgifter, Egna ins &amp; uttag'!I31))))*(1+'Utgifter, Egna ins &amp; uttag'!$B$31)</f>
        <v>0</v>
      </c>
      <c r="H33" s="149">
        <f>IF('Utgifter, Egna ins &amp; uttag'!$C$31&lt;0,'Utgifter, Egna ins &amp; uttag'!M31,IF('Utgifter, Egna ins &amp; uttag'!$C$31=0,'Utgifter, Egna ins &amp; uttag'!L31,IF('Utgifter, Egna ins &amp; uttag'!$C$31=1,'Utgifter, Egna ins &amp; uttag'!K31,IF('Utgifter, Egna ins &amp; uttag'!$C$31=2,'Utgifter, Egna ins &amp; uttag'!J31))))*(1+'Utgifter, Egna ins &amp; uttag'!$B$31)</f>
        <v>0</v>
      </c>
      <c r="I33" s="149">
        <f>IF('Utgifter, Egna ins &amp; uttag'!$C$31&lt;0,'Utgifter, Egna ins &amp; uttag'!N31,IF('Utgifter, Egna ins &amp; uttag'!$C$31=0,'Utgifter, Egna ins &amp; uttag'!M31,IF('Utgifter, Egna ins &amp; uttag'!$C$31=1,'Utgifter, Egna ins &amp; uttag'!L31,IF('Utgifter, Egna ins &amp; uttag'!$C$31=2,'Utgifter, Egna ins &amp; uttag'!K31))))*(1+'Utgifter, Egna ins &amp; uttag'!$B$31)</f>
        <v>0</v>
      </c>
      <c r="J33" s="149">
        <f>IF('Utgifter, Egna ins &amp; uttag'!$C$31&lt;0,'Utgifter, Egna ins &amp; uttag'!O31,IF('Utgifter, Egna ins &amp; uttag'!$C$31=0,'Utgifter, Egna ins &amp; uttag'!N31,IF('Utgifter, Egna ins &amp; uttag'!$C$31=1,'Utgifter, Egna ins &amp; uttag'!M31,IF('Utgifter, Egna ins &amp; uttag'!$C$31=2,'Utgifter, Egna ins &amp; uttag'!L31))))*(1+'Utgifter, Egna ins &amp; uttag'!$B$31)</f>
        <v>200</v>
      </c>
      <c r="K33" s="149">
        <f>IF('Utgifter, Egna ins &amp; uttag'!$C$31&lt;0,'Utgifter, Egna ins &amp; uttag'!P31,IF('Utgifter, Egna ins &amp; uttag'!$C$31=0,'Utgifter, Egna ins &amp; uttag'!O31,IF('Utgifter, Egna ins &amp; uttag'!$C$31=1,'Utgifter, Egna ins &amp; uttag'!N31,IF('Utgifter, Egna ins &amp; uttag'!$C$31=2,'Utgifter, Egna ins &amp; uttag'!M31))))*(1+'Utgifter, Egna ins &amp; uttag'!$B$31)</f>
        <v>0</v>
      </c>
      <c r="L33" s="149">
        <f>IF('Utgifter, Egna ins &amp; uttag'!$C$31&lt;0,'Utgifter, Egna ins &amp; uttag'!Q31,IF('Utgifter, Egna ins &amp; uttag'!$C$31=0,'Utgifter, Egna ins &amp; uttag'!P31,IF('Utgifter, Egna ins &amp; uttag'!$C$31=1,'Utgifter, Egna ins &amp; uttag'!O31,IF('Utgifter, Egna ins &amp; uttag'!$C$31=2,'Utgifter, Egna ins &amp; uttag'!N31))))*(1+'Utgifter, Egna ins &amp; uttag'!$B$31)</f>
        <v>0</v>
      </c>
      <c r="M33" s="149">
        <f>IF('Utgifter, Egna ins &amp; uttag'!$C$31&lt;0,'Utgifter, Egna ins &amp; uttag'!R31,IF('Utgifter, Egna ins &amp; uttag'!$C$31=0,'Utgifter, Egna ins &amp; uttag'!Q31,IF('Utgifter, Egna ins &amp; uttag'!$C$31=1,'Utgifter, Egna ins &amp; uttag'!P31,IF('Utgifter, Egna ins &amp; uttag'!$C$31=2,'Utgifter, Egna ins &amp; uttag'!O31))))*(1+'Utgifter, Egna ins &amp; uttag'!$B$31)</f>
        <v>0</v>
      </c>
      <c r="N33" s="235">
        <f>IF('Utgifter, Egna ins &amp; uttag'!$C$31&lt;0,'Utgifter, Egna ins &amp; uttag'!S31,IF('Utgifter, Egna ins &amp; uttag'!$C$31=0,'Utgifter, Egna ins &amp; uttag'!R31,IF('Utgifter, Egna ins &amp; uttag'!$C$31=1,'Utgifter, Egna ins &amp; uttag'!Q31,IF('Utgifter, Egna ins &amp; uttag'!$C$31=2,'Utgifter, Egna ins &amp; uttag'!P31))))*(1+'Utgifter, Egna ins &amp; uttag'!$B$31)</f>
        <v>0</v>
      </c>
      <c r="O33" s="233">
        <f>IF('Utgifter, Egna ins &amp; uttag'!$C$31&lt;0,'Utgifter, Egna ins &amp; uttag'!T31,IF('Utgifter, Egna ins &amp; uttag'!$C$31=0,'Utgifter, Egna ins &amp; uttag'!S31,IF('Utgifter, Egna ins &amp; uttag'!$C$31=1,'Utgifter, Egna ins &amp; uttag'!R31,IF('Utgifter, Egna ins &amp; uttag'!$C$31=2,'Utgifter, Egna ins &amp; uttag'!Q31))))*(1+'Utgifter, Egna ins &amp; uttag'!$B$31)</f>
        <v>0</v>
      </c>
      <c r="P33" s="238"/>
      <c r="Q33" s="237"/>
    </row>
    <row r="34" spans="1:17" ht="12.75">
      <c r="A34" s="15" t="s">
        <v>71</v>
      </c>
      <c r="B34" s="149">
        <f>IF('Utgifter, Egna ins &amp; uttag'!$C$34&lt;0,'Utgifter, Egna ins &amp; uttag'!G34,IF('Utgifter, Egna ins &amp; uttag'!$C$34=0,'Utgifter, Egna ins &amp; uttag'!F34,IF('Utgifter, Egna ins &amp; uttag'!$C$34=1,'Utgifter, Egna ins &amp; uttag'!E34,IF('Utgifter, Egna ins &amp; uttag'!$C$34=2,'Utgifter, Egna ins &amp; uttag'!D34))))*(1+'Utgifter, Egna ins &amp; uttag'!$B$34)</f>
        <v>0</v>
      </c>
      <c r="C34" s="149">
        <f>IF('Utgifter, Egna ins &amp; uttag'!$C$34&lt;0,'Utgifter, Egna ins &amp; uttag'!H34,IF('Utgifter, Egna ins &amp; uttag'!$C$34=0,'Utgifter, Egna ins &amp; uttag'!G34,IF('Utgifter, Egna ins &amp; uttag'!$C$34=1,'Utgifter, Egna ins &amp; uttag'!F34,IF('Utgifter, Egna ins &amp; uttag'!$C$34=2,'Utgifter, Egna ins &amp; uttag'!E34))))*(1+'Utgifter, Egna ins &amp; uttag'!$B$34)</f>
        <v>0</v>
      </c>
      <c r="D34" s="149">
        <f>IF('Utgifter, Egna ins &amp; uttag'!$C$34&lt;0,'Utgifter, Egna ins &amp; uttag'!I34,IF('Utgifter, Egna ins &amp; uttag'!$C$34=0,'Utgifter, Egna ins &amp; uttag'!H34,IF('Utgifter, Egna ins &amp; uttag'!$C$34=1,'Utgifter, Egna ins &amp; uttag'!G34,IF('Utgifter, Egna ins &amp; uttag'!$C$34=2,'Utgifter, Egna ins &amp; uttag'!F34))))*(1+'Utgifter, Egna ins &amp; uttag'!$B$34)</f>
        <v>0</v>
      </c>
      <c r="E34" s="149">
        <f>IF('Utgifter, Egna ins &amp; uttag'!$C$34&lt;0,'Utgifter, Egna ins &amp; uttag'!J34,IF('Utgifter, Egna ins &amp; uttag'!$C$34=0,'Utgifter, Egna ins &amp; uttag'!I34,IF('Utgifter, Egna ins &amp; uttag'!$C$34=1,'Utgifter, Egna ins &amp; uttag'!H34,IF('Utgifter, Egna ins &amp; uttag'!$C$34=2,'Utgifter, Egna ins &amp; uttag'!G34))))*(1+'Utgifter, Egna ins &amp; uttag'!$B$34)</f>
        <v>0</v>
      </c>
      <c r="F34" s="149">
        <f>IF('Utgifter, Egna ins &amp; uttag'!$C$34&lt;0,'Utgifter, Egna ins &amp; uttag'!K34,IF('Utgifter, Egna ins &amp; uttag'!$C$34=0,'Utgifter, Egna ins &amp; uttag'!J34,IF('Utgifter, Egna ins &amp; uttag'!$C$34=1,'Utgifter, Egna ins &amp; uttag'!I34,IF('Utgifter, Egna ins &amp; uttag'!$C$34=2,'Utgifter, Egna ins &amp; uttag'!H34))))*(1+'Utgifter, Egna ins &amp; uttag'!$B$34)</f>
        <v>200</v>
      </c>
      <c r="G34" s="149">
        <f>IF('Utgifter, Egna ins &amp; uttag'!$C$34&lt;0,'Utgifter, Egna ins &amp; uttag'!L34,IF('Utgifter, Egna ins &amp; uttag'!$C$34=0,'Utgifter, Egna ins &amp; uttag'!K34,IF('Utgifter, Egna ins &amp; uttag'!$C$34=1,'Utgifter, Egna ins &amp; uttag'!J34,IF('Utgifter, Egna ins &amp; uttag'!$C$34=2,'Utgifter, Egna ins &amp; uttag'!I34))))*(1+'Utgifter, Egna ins &amp; uttag'!$B$34)</f>
        <v>0</v>
      </c>
      <c r="H34" s="149">
        <f>IF('Utgifter, Egna ins &amp; uttag'!$C$34&lt;0,'Utgifter, Egna ins &amp; uttag'!M34,IF('Utgifter, Egna ins &amp; uttag'!$C$34=0,'Utgifter, Egna ins &amp; uttag'!L34,IF('Utgifter, Egna ins &amp; uttag'!$C$34=1,'Utgifter, Egna ins &amp; uttag'!K34,IF('Utgifter, Egna ins &amp; uttag'!$C$34=2,'Utgifter, Egna ins &amp; uttag'!J34))))*(1+'Utgifter, Egna ins &amp; uttag'!$B$34)</f>
        <v>0</v>
      </c>
      <c r="I34" s="149">
        <f>IF('Utgifter, Egna ins &amp; uttag'!$C$34&lt;0,'Utgifter, Egna ins &amp; uttag'!N34,IF('Utgifter, Egna ins &amp; uttag'!$C$34=0,'Utgifter, Egna ins &amp; uttag'!M34,IF('Utgifter, Egna ins &amp; uttag'!$C$34=1,'Utgifter, Egna ins &amp; uttag'!L34,IF('Utgifter, Egna ins &amp; uttag'!$C$34=2,'Utgifter, Egna ins &amp; uttag'!K34))))*(1+'Utgifter, Egna ins &amp; uttag'!$B$34)</f>
        <v>0</v>
      </c>
      <c r="J34" s="149">
        <f>IF('Utgifter, Egna ins &amp; uttag'!$C$34&lt;0,'Utgifter, Egna ins &amp; uttag'!O34,IF('Utgifter, Egna ins &amp; uttag'!$C$34=0,'Utgifter, Egna ins &amp; uttag'!N34,IF('Utgifter, Egna ins &amp; uttag'!$C$34=1,'Utgifter, Egna ins &amp; uttag'!M34,IF('Utgifter, Egna ins &amp; uttag'!$C$34=2,'Utgifter, Egna ins &amp; uttag'!L34))))*(1+'Utgifter, Egna ins &amp; uttag'!$B$34)</f>
        <v>0</v>
      </c>
      <c r="K34" s="149">
        <f>IF('Utgifter, Egna ins &amp; uttag'!$C$34&lt;0,'Utgifter, Egna ins &amp; uttag'!P34,IF('Utgifter, Egna ins &amp; uttag'!$C$34=0,'Utgifter, Egna ins &amp; uttag'!O34,IF('Utgifter, Egna ins &amp; uttag'!$C$34=1,'Utgifter, Egna ins &amp; uttag'!N34,IF('Utgifter, Egna ins &amp; uttag'!$C$34=2,'Utgifter, Egna ins &amp; uttag'!M34))))*(1+'Utgifter, Egna ins &amp; uttag'!$B$34)</f>
        <v>0</v>
      </c>
      <c r="L34" s="149">
        <f>IF('Utgifter, Egna ins &amp; uttag'!$C$34&lt;0,'Utgifter, Egna ins &amp; uttag'!Q34,IF('Utgifter, Egna ins &amp; uttag'!$C$34=0,'Utgifter, Egna ins &amp; uttag'!P34,IF('Utgifter, Egna ins &amp; uttag'!$C$34=1,'Utgifter, Egna ins &amp; uttag'!O34,IF('Utgifter, Egna ins &amp; uttag'!$C$34=2,'Utgifter, Egna ins &amp; uttag'!N34))))*(1+'Utgifter, Egna ins &amp; uttag'!$B$34)</f>
        <v>0</v>
      </c>
      <c r="M34" s="149">
        <f>IF('Utgifter, Egna ins &amp; uttag'!$C$34&lt;0,'Utgifter, Egna ins &amp; uttag'!R34,IF('Utgifter, Egna ins &amp; uttag'!$C$34=0,'Utgifter, Egna ins &amp; uttag'!Q34,IF('Utgifter, Egna ins &amp; uttag'!$C$34=1,'Utgifter, Egna ins &amp; uttag'!P34,IF('Utgifter, Egna ins &amp; uttag'!$C$34=2,'Utgifter, Egna ins &amp; uttag'!O34))))*(1+'Utgifter, Egna ins &amp; uttag'!$B$34)</f>
        <v>0</v>
      </c>
      <c r="N34" s="235">
        <f>IF('Utgifter, Egna ins &amp; uttag'!$C$34&lt;0,'Utgifter, Egna ins &amp; uttag'!S34,IF('Utgifter, Egna ins &amp; uttag'!$C$34=0,'Utgifter, Egna ins &amp; uttag'!R34,IF('Utgifter, Egna ins &amp; uttag'!$C$34=1,'Utgifter, Egna ins &amp; uttag'!Q34,IF('Utgifter, Egna ins &amp; uttag'!$C$34=2,'Utgifter, Egna ins &amp; uttag'!P34))))*(1+'Utgifter, Egna ins &amp; uttag'!$B$34)</f>
        <v>0</v>
      </c>
      <c r="O34" s="233">
        <f>IF('Utgifter, Egna ins &amp; uttag'!$C$34&lt;0,'Utgifter, Egna ins &amp; uttag'!T34,IF('Utgifter, Egna ins &amp; uttag'!$C$34=0,'Utgifter, Egna ins &amp; uttag'!S34,IF('Utgifter, Egna ins &amp; uttag'!$C$34=1,'Utgifter, Egna ins &amp; uttag'!R34,IF('Utgifter, Egna ins &amp; uttag'!$C$34=2,'Utgifter, Egna ins &amp; uttag'!Q34))))*(1+'Utgifter, Egna ins &amp; uttag'!$B$34)</f>
        <v>0</v>
      </c>
      <c r="P34" s="238"/>
      <c r="Q34" s="237"/>
    </row>
    <row r="35" spans="1:17" ht="12.75">
      <c r="A35" s="15" t="s">
        <v>72</v>
      </c>
      <c r="B35" s="149">
        <f>IF('Utgifter, Egna ins &amp; uttag'!$C$36&lt;0,'Utgifter, Egna ins &amp; uttag'!G36,IF('Utgifter, Egna ins &amp; uttag'!$C$36=0,'Utgifter, Egna ins &amp; uttag'!F36,IF('Utgifter, Egna ins &amp; uttag'!$C$36=1,'Utgifter, Egna ins &amp; uttag'!E36,IF('Utgifter, Egna ins &amp; uttag'!$C$36=2,'Utgifter, Egna ins &amp; uttag'!D36))))*(1+'Utgifter, Egna ins &amp; uttag'!$B$36)</f>
        <v>0</v>
      </c>
      <c r="C35" s="149">
        <f>IF('Utgifter, Egna ins &amp; uttag'!$C$36&lt;0,'Utgifter, Egna ins &amp; uttag'!H36,IF('Utgifter, Egna ins &amp; uttag'!$C$36=0,'Utgifter, Egna ins &amp; uttag'!G36,IF('Utgifter, Egna ins &amp; uttag'!$C$36=1,'Utgifter, Egna ins &amp; uttag'!F36,IF('Utgifter, Egna ins &amp; uttag'!$C$36=2,'Utgifter, Egna ins &amp; uttag'!E36))))*(1+'Utgifter, Egna ins &amp; uttag'!$B$36)</f>
        <v>0</v>
      </c>
      <c r="D35" s="149">
        <f>IF('Utgifter, Egna ins &amp; uttag'!$C$36&lt;0,'Utgifter, Egna ins &amp; uttag'!I36,IF('Utgifter, Egna ins &amp; uttag'!$C$36=0,'Utgifter, Egna ins &amp; uttag'!H36,IF('Utgifter, Egna ins &amp; uttag'!$C$36=1,'Utgifter, Egna ins &amp; uttag'!G36,IF('Utgifter, Egna ins &amp; uttag'!$C$36=2,'Utgifter, Egna ins &amp; uttag'!F36))))*(1+'Utgifter, Egna ins &amp; uttag'!$B$36)</f>
        <v>0</v>
      </c>
      <c r="E35" s="149">
        <f>IF('Utgifter, Egna ins &amp; uttag'!$C$36&lt;0,'Utgifter, Egna ins &amp; uttag'!J36,IF('Utgifter, Egna ins &amp; uttag'!$C$36=0,'Utgifter, Egna ins &amp; uttag'!I36,IF('Utgifter, Egna ins &amp; uttag'!$C$36=1,'Utgifter, Egna ins &amp; uttag'!H36,IF('Utgifter, Egna ins &amp; uttag'!$C$36=2,'Utgifter, Egna ins &amp; uttag'!G36))))*(1+'Utgifter, Egna ins &amp; uttag'!$B$36)</f>
        <v>0</v>
      </c>
      <c r="F35" s="149">
        <f>IF('Utgifter, Egna ins &amp; uttag'!$C$36&lt;0,'Utgifter, Egna ins &amp; uttag'!K36,IF('Utgifter, Egna ins &amp; uttag'!$C$36=0,'Utgifter, Egna ins &amp; uttag'!J36,IF('Utgifter, Egna ins &amp; uttag'!$C$36=1,'Utgifter, Egna ins &amp; uttag'!I36,IF('Utgifter, Egna ins &amp; uttag'!$C$36=2,'Utgifter, Egna ins &amp; uttag'!H36))))*(1+'Utgifter, Egna ins &amp; uttag'!$B$36)</f>
        <v>0</v>
      </c>
      <c r="G35" s="149">
        <f>IF('Utgifter, Egna ins &amp; uttag'!$C$36&lt;0,'Utgifter, Egna ins &amp; uttag'!L36,IF('Utgifter, Egna ins &amp; uttag'!$C$36=0,'Utgifter, Egna ins &amp; uttag'!K36,IF('Utgifter, Egna ins &amp; uttag'!$C$36=1,'Utgifter, Egna ins &amp; uttag'!J36,IF('Utgifter, Egna ins &amp; uttag'!$C$36=2,'Utgifter, Egna ins &amp; uttag'!I36))))*(1+'Utgifter, Egna ins &amp; uttag'!$B$36)</f>
        <v>0</v>
      </c>
      <c r="H35" s="149">
        <f>IF('Utgifter, Egna ins &amp; uttag'!$C$36&lt;0,'Utgifter, Egna ins &amp; uttag'!M36,IF('Utgifter, Egna ins &amp; uttag'!$C$36=0,'Utgifter, Egna ins &amp; uttag'!L36,IF('Utgifter, Egna ins &amp; uttag'!$C$36=1,'Utgifter, Egna ins &amp; uttag'!K36,IF('Utgifter, Egna ins &amp; uttag'!$C$36=2,'Utgifter, Egna ins &amp; uttag'!J36))))*(1+'Utgifter, Egna ins &amp; uttag'!$B$36)</f>
        <v>0</v>
      </c>
      <c r="I35" s="149">
        <f>IF('Utgifter, Egna ins &amp; uttag'!$C$36&lt;0,'Utgifter, Egna ins &amp; uttag'!N36,IF('Utgifter, Egna ins &amp; uttag'!$C$36=0,'Utgifter, Egna ins &amp; uttag'!M36,IF('Utgifter, Egna ins &amp; uttag'!$C$36=1,'Utgifter, Egna ins &amp; uttag'!L36,IF('Utgifter, Egna ins &amp; uttag'!$C$36=2,'Utgifter, Egna ins &amp; uttag'!K36))))*(1+'Utgifter, Egna ins &amp; uttag'!$B$36)</f>
        <v>300</v>
      </c>
      <c r="J35" s="149">
        <f>IF('Utgifter, Egna ins &amp; uttag'!$C$36&lt;0,'Utgifter, Egna ins &amp; uttag'!O36,IF('Utgifter, Egna ins &amp; uttag'!$C$36=0,'Utgifter, Egna ins &amp; uttag'!N36,IF('Utgifter, Egna ins &amp; uttag'!$C$36=1,'Utgifter, Egna ins &amp; uttag'!M36,IF('Utgifter, Egna ins &amp; uttag'!$C$36=2,'Utgifter, Egna ins &amp; uttag'!L36))))*(1+'Utgifter, Egna ins &amp; uttag'!$B$36)</f>
        <v>0</v>
      </c>
      <c r="K35" s="149">
        <f>IF('Utgifter, Egna ins &amp; uttag'!$C$36&lt;0,'Utgifter, Egna ins &amp; uttag'!P36,IF('Utgifter, Egna ins &amp; uttag'!$C$36=0,'Utgifter, Egna ins &amp; uttag'!O36,IF('Utgifter, Egna ins &amp; uttag'!$C$36=1,'Utgifter, Egna ins &amp; uttag'!N36,IF('Utgifter, Egna ins &amp; uttag'!$C$36=2,'Utgifter, Egna ins &amp; uttag'!M36))))*(1+'Utgifter, Egna ins &amp; uttag'!$B$36)</f>
        <v>0</v>
      </c>
      <c r="L35" s="149">
        <f>IF('Utgifter, Egna ins &amp; uttag'!$C$36&lt;0,'Utgifter, Egna ins &amp; uttag'!Q36,IF('Utgifter, Egna ins &amp; uttag'!$C$36=0,'Utgifter, Egna ins &amp; uttag'!P36,IF('Utgifter, Egna ins &amp; uttag'!$C$36=1,'Utgifter, Egna ins &amp; uttag'!O36,IF('Utgifter, Egna ins &amp; uttag'!$C$36=2,'Utgifter, Egna ins &amp; uttag'!N36))))*(1+'Utgifter, Egna ins &amp; uttag'!$B$36)</f>
        <v>0</v>
      </c>
      <c r="M35" s="149">
        <f>IF('Utgifter, Egna ins &amp; uttag'!$C$36&lt;0,'Utgifter, Egna ins &amp; uttag'!R36,IF('Utgifter, Egna ins &amp; uttag'!$C$36=0,'Utgifter, Egna ins &amp; uttag'!Q36,IF('Utgifter, Egna ins &amp; uttag'!$C$36=1,'Utgifter, Egna ins &amp; uttag'!P36,IF('Utgifter, Egna ins &amp; uttag'!$C$36=2,'Utgifter, Egna ins &amp; uttag'!O36))))*(1+'Utgifter, Egna ins &amp; uttag'!$B$36)</f>
        <v>0</v>
      </c>
      <c r="N35" s="235">
        <f>IF('Utgifter, Egna ins &amp; uttag'!$C$36&lt;0,'Utgifter, Egna ins &amp; uttag'!S36,IF('Utgifter, Egna ins &amp; uttag'!$C$36=0,'Utgifter, Egna ins &amp; uttag'!R36,IF('Utgifter, Egna ins &amp; uttag'!$C$36=1,'Utgifter, Egna ins &amp; uttag'!Q36,IF('Utgifter, Egna ins &amp; uttag'!$C$36=2,'Utgifter, Egna ins &amp; uttag'!P36))))*(1+'Utgifter, Egna ins &amp; uttag'!$B$36)</f>
        <v>0</v>
      </c>
      <c r="O35" s="233">
        <f>IF('Utgifter, Egna ins &amp; uttag'!$C$36&lt;0,'Utgifter, Egna ins &amp; uttag'!T36,IF('Utgifter, Egna ins &amp; uttag'!$C$36=0,'Utgifter, Egna ins &amp; uttag'!S36,IF('Utgifter, Egna ins &amp; uttag'!$C$36=1,'Utgifter, Egna ins &amp; uttag'!R36,IF('Utgifter, Egna ins &amp; uttag'!$C$36=2,'Utgifter, Egna ins &amp; uttag'!Q36))))*(1+'Utgifter, Egna ins &amp; uttag'!$B$36)</f>
        <v>0</v>
      </c>
      <c r="P35" s="238"/>
      <c r="Q35" s="237"/>
    </row>
    <row r="36" spans="1:17" ht="12.75">
      <c r="A36" s="15" t="s">
        <v>127</v>
      </c>
      <c r="B36" s="149">
        <f>'Utgifter, Egna ins &amp; uttag'!F38</f>
        <v>100</v>
      </c>
      <c r="C36" s="149">
        <f>'Utgifter, Egna ins &amp; uttag'!G38</f>
        <v>0</v>
      </c>
      <c r="D36" s="149">
        <f>'Utgifter, Egna ins &amp; uttag'!H38</f>
        <v>0</v>
      </c>
      <c r="E36" s="149">
        <f>'Utgifter, Egna ins &amp; uttag'!I38</f>
        <v>5000</v>
      </c>
      <c r="F36" s="149">
        <f>'Utgifter, Egna ins &amp; uttag'!J38</f>
        <v>0</v>
      </c>
      <c r="G36" s="149">
        <f>'Utgifter, Egna ins &amp; uttag'!K38</f>
        <v>0</v>
      </c>
      <c r="H36" s="149">
        <f>'Utgifter, Egna ins &amp; uttag'!L38</f>
        <v>6000</v>
      </c>
      <c r="I36" s="149">
        <f>'Utgifter, Egna ins &amp; uttag'!M38</f>
        <v>0</v>
      </c>
      <c r="J36" s="149">
        <f>'Utgifter, Egna ins &amp; uttag'!N38</f>
        <v>0</v>
      </c>
      <c r="K36" s="149">
        <f>'Utgifter, Egna ins &amp; uttag'!O38</f>
        <v>0</v>
      </c>
      <c r="L36" s="149">
        <f>'Utgifter, Egna ins &amp; uttag'!P38</f>
        <v>0</v>
      </c>
      <c r="M36" s="149">
        <f>'Utgifter, Egna ins &amp; uttag'!Q38</f>
        <v>0</v>
      </c>
      <c r="N36" s="233"/>
      <c r="O36" s="233"/>
      <c r="P36" s="238"/>
      <c r="Q36" s="237"/>
    </row>
    <row r="37" spans="1:17" ht="12.75">
      <c r="A37" s="15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233"/>
      <c r="O37" s="233"/>
      <c r="P37" s="238"/>
      <c r="Q37" s="237"/>
    </row>
    <row r="38" spans="1:17" ht="12.75">
      <c r="A38" s="139" t="s">
        <v>134</v>
      </c>
      <c r="B38" s="149">
        <f>IF('Utgifter, Egna ins &amp; uttag'!$C$43=1,-Huvudmeny!I16+Huvudmeny!G16,IF('Utgifter, Egna ins &amp; uttag'!$C$43=2,0))</f>
        <v>0</v>
      </c>
      <c r="C38" s="149">
        <f>IF('Utgifter, Egna ins &amp; uttag'!$C$43=1,0,IF('Utgifter, Egna ins &amp; uttag'!$C$43=2,-Huvudmeny!I16+Huvudmeny!G16,0))</f>
        <v>-200</v>
      </c>
      <c r="D38" s="149">
        <f>IF('Utgifter, Egna ins &amp; uttag'!$C$43=0,SUM('Utgifter, Egna ins &amp; uttag'!F43:H43),IF('Utgifter, Egna ins &amp; uttag'!$C$43=1,0,IF('Utgifter, Egna ins &amp; uttag'!$C$43=2,0)))</f>
        <v>0</v>
      </c>
      <c r="E38" s="149">
        <f>IF('Utgifter, Egna ins &amp; uttag'!$C$43=1,SUM('Utgifter, Egna ins &amp; uttag'!F43:H43),IF('Utgifter, Egna ins &amp; uttag'!$C$43=2,0,IF('Utgifter, Egna ins &amp; uttag'!$C$43=0,0)))</f>
        <v>0</v>
      </c>
      <c r="F38" s="149">
        <f>IF('Utgifter, Egna ins &amp; uttag'!$C$43=2,SUM('Utgifter, Egna ins &amp; uttag'!F43:H43),IF('Utgifter, Egna ins &amp; uttag'!$C$43=1,0,IF('Utgifter, Egna ins &amp; uttag'!$C$43=0,0)))</f>
        <v>-367750</v>
      </c>
      <c r="G38" s="149">
        <f>IF('Utgifter, Egna ins &amp; uttag'!$C$43=0,SUM('Utgifter, Egna ins &amp; uttag'!I43:K43),IF('Utgifter, Egna ins &amp; uttag'!$C$43=1,0,IF('Utgifter, Egna ins &amp; uttag'!$C$43=2,0)))</f>
        <v>0</v>
      </c>
      <c r="H38" s="149">
        <f>IF('Utgifter, Egna ins &amp; uttag'!$C$43=1,SUM('Utgifter, Egna ins &amp; uttag'!I43:K43),IF('Utgifter, Egna ins &amp; uttag'!$C$43=2,0,IF('Utgifter, Egna ins &amp; uttag'!$C$43=0,0)))</f>
        <v>0</v>
      </c>
      <c r="I38" s="149">
        <f>IF('Utgifter, Egna ins &amp; uttag'!$C$43=2,SUM('Utgifter, Egna ins &amp; uttag'!I43:K43),IF('Utgifter, Egna ins &amp; uttag'!$C$43=1,0,IF('Utgifter, Egna ins &amp; uttag'!$C$43=0,0)))</f>
        <v>-336912.5</v>
      </c>
      <c r="J38" s="149">
        <f>IF('Utgifter, Egna ins &amp; uttag'!$C$43=0,SUM('Utgifter, Egna ins &amp; uttag'!L43:N43),IF('Utgifter, Egna ins &amp; uttag'!$C$43=1,0,IF('Utgifter, Egna ins &amp; uttag'!$C$43=2,0)))</f>
        <v>0</v>
      </c>
      <c r="K38" s="149">
        <f>IF('Utgifter, Egna ins &amp; uttag'!$C$43=1,SUM('Utgifter, Egna ins &amp; uttag'!L43:N43),IF('Utgifter, Egna ins &amp; uttag'!$C$43=2,0,IF('Utgifter, Egna ins &amp; uttag'!$C$43=0,0)))</f>
        <v>0</v>
      </c>
      <c r="L38" s="149">
        <f>IF('Utgifter, Egna ins &amp; uttag'!$C$43=2,SUM('Utgifter, Egna ins &amp; uttag'!L43:N43),IF('Utgifter, Egna ins &amp; uttag'!$C$43=1,0,IF('Utgifter, Egna ins &amp; uttag'!$C$43=0,0)))</f>
        <v>-341575</v>
      </c>
      <c r="M38" s="149">
        <f>IF('Utgifter, Egna ins &amp; uttag'!$C$43=0,SUM('Utgifter, Egna ins &amp; uttag'!O43:Q43),IF('Utgifter, Egna ins &amp; uttag'!$C$43=1,0,IF('Utgifter, Egna ins &amp; uttag'!$C$43=2,0)))</f>
        <v>0</v>
      </c>
      <c r="N38" s="233">
        <f>IF('Utgifter, Egna ins &amp; uttag'!$C$43=1,SUM('Utgifter, Egna ins &amp; uttag'!O43:Q43),IF('Utgifter, Egna ins &amp; uttag'!$C$43=2,0,IF('Utgifter, Egna ins &amp; uttag'!$C$43=0,0)))</f>
        <v>0</v>
      </c>
      <c r="O38" s="233">
        <f>IF('Utgifter, Egna ins &amp; uttag'!$C$43=2,SUM('Utgifter, Egna ins &amp; uttag'!O43:Q43),IF('Utgifter, Egna ins &amp; uttag'!$C$43=1,0,IF('Utgifter, Egna ins &amp; uttag'!$C$43=0,0)))</f>
        <v>-368075</v>
      </c>
      <c r="P38" s="238"/>
      <c r="Q38" s="237"/>
    </row>
    <row r="39" spans="1:17" ht="12.75">
      <c r="A39" s="38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232"/>
      <c r="O39" s="238"/>
      <c r="P39" s="238"/>
      <c r="Q39" s="237"/>
    </row>
    <row r="40" spans="1:17" ht="12.75">
      <c r="A40" s="42" t="s">
        <v>57</v>
      </c>
      <c r="B40" s="153">
        <f>SUM(B8:B12)</f>
        <v>413125.67164179106</v>
      </c>
      <c r="C40" s="153">
        <f>SUM(C8:C12)</f>
        <v>825644.328358209</v>
      </c>
      <c r="D40" s="153">
        <f aca="true" t="shared" si="0" ref="D40:M40">SUM(D8:D12)</f>
        <v>1255010</v>
      </c>
      <c r="E40" s="153">
        <f t="shared" si="0"/>
        <v>1255010</v>
      </c>
      <c r="F40" s="153">
        <f t="shared" si="0"/>
        <v>1250010</v>
      </c>
      <c r="G40" s="153">
        <f t="shared" si="0"/>
        <v>1250010</v>
      </c>
      <c r="H40" s="153">
        <f t="shared" si="0"/>
        <v>1305010</v>
      </c>
      <c r="I40" s="153">
        <f t="shared" si="0"/>
        <v>1250010</v>
      </c>
      <c r="J40" s="153">
        <f t="shared" si="0"/>
        <v>1250010</v>
      </c>
      <c r="K40" s="153">
        <f t="shared" si="0"/>
        <v>1250010</v>
      </c>
      <c r="L40" s="153">
        <f t="shared" si="0"/>
        <v>1250010</v>
      </c>
      <c r="M40" s="153">
        <f t="shared" si="0"/>
        <v>1250010</v>
      </c>
      <c r="N40" s="232"/>
      <c r="O40" s="238"/>
      <c r="P40" s="238"/>
      <c r="Q40" s="237"/>
    </row>
    <row r="41" spans="1:16" ht="12.75">
      <c r="A41" s="42" t="s">
        <v>58</v>
      </c>
      <c r="B41" s="153">
        <f>SUM(B15:B36)</f>
        <v>100230</v>
      </c>
      <c r="C41" s="153">
        <f aca="true" t="shared" si="1" ref="C41:M41">SUM(C15:C36)</f>
        <v>651380</v>
      </c>
      <c r="D41" s="153">
        <f>SUM(D15:D36)</f>
        <v>657380</v>
      </c>
      <c r="E41" s="153">
        <f t="shared" si="1"/>
        <v>673505</v>
      </c>
      <c r="F41" s="153">
        <f t="shared" si="1"/>
        <v>683142.5</v>
      </c>
      <c r="G41" s="153">
        <f t="shared" si="1"/>
        <v>800730</v>
      </c>
      <c r="H41" s="153">
        <f>SUM(H15:H36)</f>
        <v>676630</v>
      </c>
      <c r="I41" s="153">
        <f t="shared" si="1"/>
        <v>650930</v>
      </c>
      <c r="J41" s="153">
        <f t="shared" si="1"/>
        <v>787330</v>
      </c>
      <c r="K41" s="153">
        <f t="shared" si="1"/>
        <v>662880</v>
      </c>
      <c r="L41" s="153">
        <f t="shared" si="1"/>
        <v>653130</v>
      </c>
      <c r="M41" s="153">
        <f t="shared" si="1"/>
        <v>649630</v>
      </c>
      <c r="N41" s="150"/>
      <c r="O41" s="150"/>
      <c r="P41" s="150"/>
    </row>
    <row r="42" spans="1:16" ht="12.75">
      <c r="A42" s="140" t="s">
        <v>130</v>
      </c>
      <c r="B42" s="153">
        <f>B38</f>
        <v>0</v>
      </c>
      <c r="C42" s="153">
        <f aca="true" t="shared" si="2" ref="C42:M42">C38</f>
        <v>-200</v>
      </c>
      <c r="D42" s="153">
        <f t="shared" si="2"/>
        <v>0</v>
      </c>
      <c r="E42" s="153">
        <f t="shared" si="2"/>
        <v>0</v>
      </c>
      <c r="F42" s="153">
        <f t="shared" si="2"/>
        <v>-367750</v>
      </c>
      <c r="G42" s="153">
        <f t="shared" si="2"/>
        <v>0</v>
      </c>
      <c r="H42" s="153">
        <f t="shared" si="2"/>
        <v>0</v>
      </c>
      <c r="I42" s="153">
        <f t="shared" si="2"/>
        <v>-336912.5</v>
      </c>
      <c r="J42" s="153">
        <f t="shared" si="2"/>
        <v>0</v>
      </c>
      <c r="K42" s="153">
        <f t="shared" si="2"/>
        <v>0</v>
      </c>
      <c r="L42" s="153">
        <f t="shared" si="2"/>
        <v>-341575</v>
      </c>
      <c r="M42" s="153">
        <f t="shared" si="2"/>
        <v>0</v>
      </c>
      <c r="N42" s="150"/>
      <c r="O42" s="150"/>
      <c r="P42" s="150"/>
    </row>
    <row r="43" spans="1:16" ht="12.75">
      <c r="A43" s="42" t="s">
        <v>59</v>
      </c>
      <c r="B43" s="153">
        <f>B40-B41+B42</f>
        <v>312895.67164179106</v>
      </c>
      <c r="C43" s="153">
        <f>C40-C41+C42</f>
        <v>174064.328358209</v>
      </c>
      <c r="D43" s="153">
        <f aca="true" t="shared" si="3" ref="D43:M43">D40-D41+D42</f>
        <v>597630</v>
      </c>
      <c r="E43" s="153">
        <f t="shared" si="3"/>
        <v>581505</v>
      </c>
      <c r="F43" s="153">
        <f t="shared" si="3"/>
        <v>199117.5</v>
      </c>
      <c r="G43" s="153">
        <f t="shared" si="3"/>
        <v>449280</v>
      </c>
      <c r="H43" s="153">
        <f t="shared" si="3"/>
        <v>628380</v>
      </c>
      <c r="I43" s="153">
        <f t="shared" si="3"/>
        <v>262167.5</v>
      </c>
      <c r="J43" s="153">
        <f t="shared" si="3"/>
        <v>462680</v>
      </c>
      <c r="K43" s="153">
        <f t="shared" si="3"/>
        <v>587130</v>
      </c>
      <c r="L43" s="153">
        <f t="shared" si="3"/>
        <v>255305</v>
      </c>
      <c r="M43" s="153">
        <f t="shared" si="3"/>
        <v>600380</v>
      </c>
      <c r="N43" s="150"/>
      <c r="O43" s="150"/>
      <c r="P43" s="150"/>
    </row>
    <row r="44" spans="1:16" ht="12.75">
      <c r="A44" s="71" t="s">
        <v>60</v>
      </c>
      <c r="B44" s="154">
        <f>Balansbudget!B14+Likviditetsbudget!B43</f>
        <v>363445.67164179106</v>
      </c>
      <c r="C44" s="154">
        <f>B44+C43</f>
        <v>537510</v>
      </c>
      <c r="D44" s="154">
        <f aca="true" t="shared" si="4" ref="D44:M44">C44+D43</f>
        <v>1135140</v>
      </c>
      <c r="E44" s="154">
        <f t="shared" si="4"/>
        <v>1716645</v>
      </c>
      <c r="F44" s="154">
        <f t="shared" si="4"/>
        <v>1915762.5</v>
      </c>
      <c r="G44" s="154">
        <f t="shared" si="4"/>
        <v>2365042.5</v>
      </c>
      <c r="H44" s="154">
        <f t="shared" si="4"/>
        <v>2993422.5</v>
      </c>
      <c r="I44" s="154">
        <f t="shared" si="4"/>
        <v>3255590</v>
      </c>
      <c r="J44" s="154">
        <f t="shared" si="4"/>
        <v>3718270</v>
      </c>
      <c r="K44" s="154">
        <f t="shared" si="4"/>
        <v>4305400</v>
      </c>
      <c r="L44" s="154">
        <f t="shared" si="4"/>
        <v>4560705</v>
      </c>
      <c r="M44" s="154">
        <f t="shared" si="4"/>
        <v>5161085</v>
      </c>
      <c r="N44" s="150"/>
      <c r="O44" s="150"/>
      <c r="P44" s="150"/>
    </row>
    <row r="45" spans="2:16" ht="12.75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</row>
  </sheetData>
  <sheetProtection/>
  <mergeCells count="1">
    <mergeCell ref="G1:I1"/>
  </mergeCells>
  <hyperlinks>
    <hyperlink ref="G1:I1" location="Huvudmeny!A1" display="&gt;&gt; Till huvudmenyn"/>
  </hyperlinks>
  <printOptions/>
  <pageMargins left="0.2755905511811024" right="0.2755905511811024" top="0.3937007874015748" bottom="0.3937007874015748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pane ySplit="6" topLeftCell="A7" activePane="bottomLeft" state="frozen"/>
      <selection pane="topLeft" activeCell="H46" sqref="H46"/>
      <selection pane="bottomLeft" activeCell="B19" sqref="B19:M19"/>
    </sheetView>
  </sheetViews>
  <sheetFormatPr defaultColWidth="9.140625" defaultRowHeight="12.75"/>
  <cols>
    <col min="1" max="1" width="23.00390625" style="0" customWidth="1"/>
    <col min="2" max="2" width="9.57421875" style="0" customWidth="1"/>
    <col min="3" max="6" width="9.00390625" style="0" bestFit="1" customWidth="1"/>
    <col min="7" max="7" width="9.8515625" style="0" bestFit="1" customWidth="1"/>
    <col min="8" max="13" width="9.00390625" style="0" bestFit="1" customWidth="1"/>
    <col min="14" max="14" width="9.8515625" style="0" bestFit="1" customWidth="1"/>
  </cols>
  <sheetData>
    <row r="1" spans="1:14" ht="15.75">
      <c r="A1" s="97" t="s">
        <v>87</v>
      </c>
      <c r="B1" s="32"/>
      <c r="C1" s="22"/>
      <c r="D1" s="22"/>
      <c r="E1" s="22"/>
      <c r="F1" s="22"/>
      <c r="G1" s="240" t="s">
        <v>120</v>
      </c>
      <c r="H1" s="243"/>
      <c r="I1" s="243"/>
      <c r="J1" s="22"/>
      <c r="K1" s="22"/>
      <c r="L1" s="22"/>
      <c r="M1" s="43"/>
      <c r="N1" s="43"/>
    </row>
    <row r="2" spans="1:14" ht="12.75">
      <c r="A2" s="25"/>
      <c r="B2" s="9"/>
      <c r="C2" s="9"/>
      <c r="D2" s="9"/>
      <c r="E2" s="9"/>
      <c r="F2" s="10"/>
      <c r="G2" s="10"/>
      <c r="H2" s="9"/>
      <c r="I2" s="10"/>
      <c r="J2" s="10"/>
      <c r="K2" s="10"/>
      <c r="L2" s="10"/>
      <c r="M2" s="10"/>
      <c r="N2" s="43"/>
    </row>
    <row r="3" spans="1:14" ht="12.75">
      <c r="A3" s="26"/>
      <c r="B3" s="34"/>
      <c r="C3" s="10"/>
      <c r="D3" s="7"/>
      <c r="E3" s="7"/>
      <c r="F3" s="10"/>
      <c r="G3" s="10"/>
      <c r="H3" s="9"/>
      <c r="I3" s="10"/>
      <c r="J3" s="10"/>
      <c r="K3" s="10"/>
      <c r="L3" s="10"/>
      <c r="M3" s="10"/>
      <c r="N3" s="43"/>
    </row>
    <row r="4" spans="1:14" ht="12.75">
      <c r="A4" s="25"/>
      <c r="B4" s="10"/>
      <c r="C4" s="10"/>
      <c r="D4" s="10"/>
      <c r="E4" s="10"/>
      <c r="F4" s="10"/>
      <c r="G4" s="10"/>
      <c r="H4" s="9"/>
      <c r="I4" s="10"/>
      <c r="J4" s="10"/>
      <c r="K4" s="10"/>
      <c r="L4" s="10"/>
      <c r="M4" s="10"/>
      <c r="N4" s="43"/>
    </row>
    <row r="5" spans="1:14" ht="12.75">
      <c r="A5" s="4" t="s">
        <v>1</v>
      </c>
      <c r="B5" s="86">
        <f>Huvudmeny!G8</f>
        <v>2008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3"/>
    </row>
    <row r="6" spans="1:14" ht="12.75">
      <c r="A6" s="4" t="s">
        <v>2</v>
      </c>
      <c r="B6" s="36" t="s">
        <v>3</v>
      </c>
      <c r="C6" s="36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 t="s">
        <v>10</v>
      </c>
      <c r="J6" s="36" t="s">
        <v>11</v>
      </c>
      <c r="K6" s="36" t="s">
        <v>12</v>
      </c>
      <c r="L6" s="36" t="s">
        <v>13</v>
      </c>
      <c r="M6" s="36" t="s">
        <v>14</v>
      </c>
      <c r="N6" s="41" t="s">
        <v>88</v>
      </c>
    </row>
    <row r="7" spans="1:14" ht="12.75">
      <c r="A7" s="116" t="s">
        <v>89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2.75">
      <c r="A8" s="52" t="s">
        <v>90</v>
      </c>
      <c r="B8" s="149">
        <f>Försäljning!E31</f>
        <v>1000000</v>
      </c>
      <c r="C8" s="149">
        <f>Försäljning!F31</f>
        <v>1000000</v>
      </c>
      <c r="D8" s="149">
        <f>Försäljning!G31</f>
        <v>1000000</v>
      </c>
      <c r="E8" s="149">
        <f>Försäljning!H31</f>
        <v>1000000</v>
      </c>
      <c r="F8" s="149">
        <f>Försäljning!I31</f>
        <v>1000000</v>
      </c>
      <c r="G8" s="149">
        <f>Försäljning!J31</f>
        <v>1000000</v>
      </c>
      <c r="H8" s="149">
        <f>Försäljning!K31</f>
        <v>1000000</v>
      </c>
      <c r="I8" s="149">
        <f>Försäljning!L31</f>
        <v>1000000</v>
      </c>
      <c r="J8" s="149">
        <f>Försäljning!M31</f>
        <v>1000000</v>
      </c>
      <c r="K8" s="149">
        <f>Försäljning!N31</f>
        <v>1000000</v>
      </c>
      <c r="L8" s="149">
        <f>Försäljning!O31</f>
        <v>1000000</v>
      </c>
      <c r="M8" s="149">
        <f>Försäljning!P31</f>
        <v>1000000</v>
      </c>
      <c r="N8" s="148">
        <f aca="true" t="shared" si="0" ref="N8:N17">SUM(B8:M8)</f>
        <v>12000000</v>
      </c>
    </row>
    <row r="9" spans="1:14" ht="12.75">
      <c r="A9" s="115" t="s">
        <v>91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66"/>
    </row>
    <row r="10" spans="1:14" ht="12.75">
      <c r="A10" s="15" t="s">
        <v>92</v>
      </c>
      <c r="B10" s="148">
        <f>'Utgifter, Egna ins &amp; uttag'!F9</f>
        <v>300000</v>
      </c>
      <c r="C10" s="148">
        <f>'Utgifter, Egna ins &amp; uttag'!G9</f>
        <v>300000</v>
      </c>
      <c r="D10" s="148">
        <f>'Utgifter, Egna ins &amp; uttag'!H9</f>
        <v>300000</v>
      </c>
      <c r="E10" s="148">
        <f>'Utgifter, Egna ins &amp; uttag'!I9</f>
        <v>300000</v>
      </c>
      <c r="F10" s="148">
        <f>'Utgifter, Egna ins &amp; uttag'!J9</f>
        <v>300000</v>
      </c>
      <c r="G10" s="148">
        <f>'Utgifter, Egna ins &amp; uttag'!K9</f>
        <v>300000</v>
      </c>
      <c r="H10" s="148">
        <f>'Utgifter, Egna ins &amp; uttag'!L9</f>
        <v>300000</v>
      </c>
      <c r="I10" s="148">
        <f>'Utgifter, Egna ins &amp; uttag'!M9</f>
        <v>300000</v>
      </c>
      <c r="J10" s="148">
        <f>'Utgifter, Egna ins &amp; uttag'!N9</f>
        <v>300000</v>
      </c>
      <c r="K10" s="148">
        <f>'Utgifter, Egna ins &amp; uttag'!O9</f>
        <v>300000</v>
      </c>
      <c r="L10" s="148">
        <f>'Utgifter, Egna ins &amp; uttag'!P9</f>
        <v>300000</v>
      </c>
      <c r="M10" s="148">
        <f>'Utgifter, Egna ins &amp; uttag'!Q9</f>
        <v>300000</v>
      </c>
      <c r="N10" s="148">
        <f t="shared" si="0"/>
        <v>3600000</v>
      </c>
    </row>
    <row r="11" spans="1:14" ht="12.75">
      <c r="A11" s="51" t="s">
        <v>93</v>
      </c>
      <c r="B11" s="167">
        <f>B8-B10</f>
        <v>700000</v>
      </c>
      <c r="C11" s="167">
        <f aca="true" t="shared" si="1" ref="C11:M11">C8-C10</f>
        <v>700000</v>
      </c>
      <c r="D11" s="167">
        <f t="shared" si="1"/>
        <v>700000</v>
      </c>
      <c r="E11" s="167">
        <f t="shared" si="1"/>
        <v>700000</v>
      </c>
      <c r="F11" s="167">
        <f t="shared" si="1"/>
        <v>700000</v>
      </c>
      <c r="G11" s="167">
        <f>G8-G10</f>
        <v>700000</v>
      </c>
      <c r="H11" s="167">
        <f t="shared" si="1"/>
        <v>700000</v>
      </c>
      <c r="I11" s="167">
        <f t="shared" si="1"/>
        <v>700000</v>
      </c>
      <c r="J11" s="167">
        <f t="shared" si="1"/>
        <v>700000</v>
      </c>
      <c r="K11" s="167">
        <f t="shared" si="1"/>
        <v>700000</v>
      </c>
      <c r="L11" s="167">
        <f t="shared" si="1"/>
        <v>700000</v>
      </c>
      <c r="M11" s="167">
        <f t="shared" si="1"/>
        <v>700000</v>
      </c>
      <c r="N11" s="168">
        <f t="shared" si="0"/>
        <v>8400000</v>
      </c>
    </row>
    <row r="12" spans="1:14" ht="12.75">
      <c r="A12" s="116" t="s">
        <v>94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66"/>
    </row>
    <row r="13" spans="1:14" ht="12.75">
      <c r="A13" s="53" t="s">
        <v>25</v>
      </c>
      <c r="B13" s="149">
        <f>'Utgifter, Egna ins &amp; uttag'!F11</f>
        <v>2000</v>
      </c>
      <c r="C13" s="149">
        <f>'Utgifter, Egna ins &amp; uttag'!G11</f>
        <v>2000</v>
      </c>
      <c r="D13" s="149">
        <f>'Utgifter, Egna ins &amp; uttag'!H11</f>
        <v>2000</v>
      </c>
      <c r="E13" s="149">
        <f>'Utgifter, Egna ins &amp; uttag'!I11</f>
        <v>2000</v>
      </c>
      <c r="F13" s="149">
        <f>'Utgifter, Egna ins &amp; uttag'!J11</f>
        <v>2000</v>
      </c>
      <c r="G13" s="149">
        <f>'Utgifter, Egna ins &amp; uttag'!K11</f>
        <v>2000</v>
      </c>
      <c r="H13" s="149">
        <f>'Utgifter, Egna ins &amp; uttag'!L11</f>
        <v>2000</v>
      </c>
      <c r="I13" s="149">
        <f>'Utgifter, Egna ins &amp; uttag'!M11</f>
        <v>2000</v>
      </c>
      <c r="J13" s="149">
        <f>'Utgifter, Egna ins &amp; uttag'!N11</f>
        <v>2000</v>
      </c>
      <c r="K13" s="149">
        <f>'Utgifter, Egna ins &amp; uttag'!O11</f>
        <v>2000</v>
      </c>
      <c r="L13" s="149">
        <f>'Utgifter, Egna ins &amp; uttag'!P11</f>
        <v>2000</v>
      </c>
      <c r="M13" s="149">
        <f>'Utgifter, Egna ins &amp; uttag'!Q11</f>
        <v>2000</v>
      </c>
      <c r="N13" s="148">
        <f t="shared" si="0"/>
        <v>24000</v>
      </c>
    </row>
    <row r="14" spans="1:14" ht="12.75">
      <c r="A14" s="53" t="s">
        <v>37</v>
      </c>
      <c r="B14" s="149">
        <f>SUM('Utgifter, Egna ins &amp; uttag'!$F$12:$Q$12)/12</f>
        <v>100</v>
      </c>
      <c r="C14" s="149">
        <f>SUM('Utgifter, Egna ins &amp; uttag'!$F$12:$Q$12)/12</f>
        <v>100</v>
      </c>
      <c r="D14" s="149">
        <f>SUM('Utgifter, Egna ins &amp; uttag'!$F$12:$Q$12)/12</f>
        <v>100</v>
      </c>
      <c r="E14" s="149">
        <f>SUM('Utgifter, Egna ins &amp; uttag'!$F$12:$Q$12)/12</f>
        <v>100</v>
      </c>
      <c r="F14" s="149">
        <f>SUM('Utgifter, Egna ins &amp; uttag'!$F$12:$Q$12)/12</f>
        <v>100</v>
      </c>
      <c r="G14" s="149">
        <f>SUM('Utgifter, Egna ins &amp; uttag'!$F$12:$Q$12)/12</f>
        <v>100</v>
      </c>
      <c r="H14" s="149">
        <f>SUM('Utgifter, Egna ins &amp; uttag'!$F$12:$Q$12)/12</f>
        <v>100</v>
      </c>
      <c r="I14" s="149">
        <f>SUM('Utgifter, Egna ins &amp; uttag'!$F$12:$Q$12)/12</f>
        <v>100</v>
      </c>
      <c r="J14" s="149">
        <f>SUM('Utgifter, Egna ins &amp; uttag'!$F$12:$Q$12)/12</f>
        <v>100</v>
      </c>
      <c r="K14" s="149">
        <f>SUM('Utgifter, Egna ins &amp; uttag'!$F$12:$Q$12)/12</f>
        <v>100</v>
      </c>
      <c r="L14" s="149">
        <f>SUM('Utgifter, Egna ins &amp; uttag'!$F$12:$Q$12)/12</f>
        <v>100</v>
      </c>
      <c r="M14" s="149">
        <f>SUM('Utgifter, Egna ins &amp; uttag'!$F$12:$Q$12)/12</f>
        <v>100</v>
      </c>
      <c r="N14" s="148">
        <f t="shared" si="0"/>
        <v>1200</v>
      </c>
    </row>
    <row r="15" spans="1:14" ht="12.75">
      <c r="A15" s="53" t="s">
        <v>26</v>
      </c>
      <c r="B15" s="149">
        <f>SUM('Utgifter, Egna ins &amp; uttag'!$F$13:$Q$13)/12</f>
        <v>66.66666666666667</v>
      </c>
      <c r="C15" s="149">
        <f>SUM('Utgifter, Egna ins &amp; uttag'!$F$13:$Q$13)/12</f>
        <v>66.66666666666667</v>
      </c>
      <c r="D15" s="149">
        <f>SUM('Utgifter, Egna ins &amp; uttag'!$F$13:$Q$13)/12</f>
        <v>66.66666666666667</v>
      </c>
      <c r="E15" s="149">
        <f>SUM('Utgifter, Egna ins &amp; uttag'!$F$13:$Q$13)/12</f>
        <v>66.66666666666667</v>
      </c>
      <c r="F15" s="149">
        <f>SUM('Utgifter, Egna ins &amp; uttag'!$F$13:$Q$13)/12</f>
        <v>66.66666666666667</v>
      </c>
      <c r="G15" s="149">
        <f>SUM('Utgifter, Egna ins &amp; uttag'!$F$13:$Q$13)/12</f>
        <v>66.66666666666667</v>
      </c>
      <c r="H15" s="149">
        <f>SUM('Utgifter, Egna ins &amp; uttag'!$F$13:$Q$13)/12</f>
        <v>66.66666666666667</v>
      </c>
      <c r="I15" s="149">
        <f>SUM('Utgifter, Egna ins &amp; uttag'!$F$13:$Q$13)/12</f>
        <v>66.66666666666667</v>
      </c>
      <c r="J15" s="149">
        <f>SUM('Utgifter, Egna ins &amp; uttag'!$F$13:$Q$13)/12</f>
        <v>66.66666666666667</v>
      </c>
      <c r="K15" s="149">
        <f>SUM('Utgifter, Egna ins &amp; uttag'!$F$13:$Q$13)/12</f>
        <v>66.66666666666667</v>
      </c>
      <c r="L15" s="149">
        <f>SUM('Utgifter, Egna ins &amp; uttag'!$F$13:$Q$13)/12</f>
        <v>66.66666666666667</v>
      </c>
      <c r="M15" s="149">
        <f>SUM('Utgifter, Egna ins &amp; uttag'!$F$13:$Q$13)/12</f>
        <v>66.66666666666667</v>
      </c>
      <c r="N15" s="148">
        <f t="shared" si="0"/>
        <v>799.9999999999999</v>
      </c>
    </row>
    <row r="16" spans="1:14" ht="12.75">
      <c r="A16" s="53" t="s">
        <v>27</v>
      </c>
      <c r="B16" s="149">
        <f>SUM('Utgifter, Egna ins &amp; uttag'!$F$14:$Q$14)/12</f>
        <v>66.66666666666667</v>
      </c>
      <c r="C16" s="149">
        <f>SUM('Utgifter, Egna ins &amp; uttag'!$F$14:$Q$14)/12</f>
        <v>66.66666666666667</v>
      </c>
      <c r="D16" s="149">
        <f>SUM('Utgifter, Egna ins &amp; uttag'!$F$14:$Q$14)/12</f>
        <v>66.66666666666667</v>
      </c>
      <c r="E16" s="149">
        <f>SUM('Utgifter, Egna ins &amp; uttag'!$F$14:$Q$14)/12</f>
        <v>66.66666666666667</v>
      </c>
      <c r="F16" s="149">
        <f>SUM('Utgifter, Egna ins &amp; uttag'!$F$14:$Q$14)/12</f>
        <v>66.66666666666667</v>
      </c>
      <c r="G16" s="149">
        <f>SUM('Utgifter, Egna ins &amp; uttag'!$F$14:$Q$14)/12</f>
        <v>66.66666666666667</v>
      </c>
      <c r="H16" s="149">
        <f>SUM('Utgifter, Egna ins &amp; uttag'!$F$14:$Q$14)/12</f>
        <v>66.66666666666667</v>
      </c>
      <c r="I16" s="149">
        <f>SUM('Utgifter, Egna ins &amp; uttag'!$F$14:$Q$14)/12</f>
        <v>66.66666666666667</v>
      </c>
      <c r="J16" s="149">
        <f>SUM('Utgifter, Egna ins &amp; uttag'!$F$14:$Q$14)/12</f>
        <v>66.66666666666667</v>
      </c>
      <c r="K16" s="149">
        <f>SUM('Utgifter, Egna ins &amp; uttag'!$F$14:$Q$14)/12</f>
        <v>66.66666666666667</v>
      </c>
      <c r="L16" s="149">
        <f>SUM('Utgifter, Egna ins &amp; uttag'!$F$14:$Q$14)/12</f>
        <v>66.66666666666667</v>
      </c>
      <c r="M16" s="149">
        <f>SUM('Utgifter, Egna ins &amp; uttag'!$F$14:$Q$14)/12</f>
        <v>66.66666666666667</v>
      </c>
      <c r="N16" s="148">
        <f t="shared" si="0"/>
        <v>799.9999999999999</v>
      </c>
    </row>
    <row r="17" spans="1:14" ht="12.75">
      <c r="A17" s="53" t="s">
        <v>29</v>
      </c>
      <c r="B17" s="149">
        <f>'Utgifter, Egna ins &amp; uttag'!F15</f>
        <v>0</v>
      </c>
      <c r="C17" s="149">
        <f>'Utgifter, Egna ins &amp; uttag'!G15</f>
        <v>0</v>
      </c>
      <c r="D17" s="149">
        <f>'Utgifter, Egna ins &amp; uttag'!H15</f>
        <v>6000</v>
      </c>
      <c r="E17" s="149">
        <f>'Utgifter, Egna ins &amp; uttag'!I15</f>
        <v>0</v>
      </c>
      <c r="F17" s="149">
        <f>'Utgifter, Egna ins &amp; uttag'!J15</f>
        <v>0</v>
      </c>
      <c r="G17" s="149">
        <f>'Utgifter, Egna ins &amp; uttag'!K15</f>
        <v>0</v>
      </c>
      <c r="H17" s="149">
        <f>'Utgifter, Egna ins &amp; uttag'!L15</f>
        <v>6000</v>
      </c>
      <c r="I17" s="149">
        <f>'Utgifter, Egna ins &amp; uttag'!M15</f>
        <v>0</v>
      </c>
      <c r="J17" s="149">
        <f>'Utgifter, Egna ins &amp; uttag'!N15</f>
        <v>6000</v>
      </c>
      <c r="K17" s="149">
        <f>'Utgifter, Egna ins &amp; uttag'!O15</f>
        <v>0</v>
      </c>
      <c r="L17" s="149">
        <f>'Utgifter, Egna ins &amp; uttag'!P15</f>
        <v>0</v>
      </c>
      <c r="M17" s="149">
        <f>'Utgifter, Egna ins &amp; uttag'!Q15</f>
        <v>0</v>
      </c>
      <c r="N17" s="148">
        <f t="shared" si="0"/>
        <v>18000</v>
      </c>
    </row>
    <row r="18" spans="1:14" ht="12.75">
      <c r="A18" s="53" t="s">
        <v>30</v>
      </c>
      <c r="B18" s="149">
        <f>'Utgifter, Egna ins &amp; uttag'!F16</f>
        <v>0</v>
      </c>
      <c r="C18" s="149">
        <f>'Utgifter, Egna ins &amp; uttag'!G16</f>
        <v>0</v>
      </c>
      <c r="D18" s="149">
        <f>'Utgifter, Egna ins &amp; uttag'!H16</f>
        <v>0</v>
      </c>
      <c r="E18" s="149">
        <f>'Utgifter, Egna ins &amp; uttag'!I16</f>
        <v>0</v>
      </c>
      <c r="F18" s="149">
        <f>'Utgifter, Egna ins &amp; uttag'!J16</f>
        <v>8000</v>
      </c>
      <c r="G18" s="149">
        <f>'Utgifter, Egna ins &amp; uttag'!K16</f>
        <v>0</v>
      </c>
      <c r="H18" s="149">
        <f>'Utgifter, Egna ins &amp; uttag'!L16</f>
        <v>0</v>
      </c>
      <c r="I18" s="149">
        <f>'Utgifter, Egna ins &amp; uttag'!M16</f>
        <v>0</v>
      </c>
      <c r="J18" s="149">
        <f>'Utgifter, Egna ins &amp; uttag'!N16</f>
        <v>0</v>
      </c>
      <c r="K18" s="149">
        <f>'Utgifter, Egna ins &amp; uttag'!O16</f>
        <v>0</v>
      </c>
      <c r="L18" s="149">
        <f>'Utgifter, Egna ins &amp; uttag'!P16</f>
        <v>0</v>
      </c>
      <c r="M18" s="149">
        <f>'Utgifter, Egna ins &amp; uttag'!Q16</f>
        <v>8000</v>
      </c>
      <c r="N18" s="148">
        <f>SUM(B18:M18)</f>
        <v>16000</v>
      </c>
    </row>
    <row r="19" spans="1:14" ht="12.75">
      <c r="A19" s="53" t="s">
        <v>31</v>
      </c>
      <c r="B19" s="149">
        <f>SUM('Utgifter, Egna ins &amp; uttag'!$F$17:$Q$17)/12</f>
        <v>133.33333333333334</v>
      </c>
      <c r="C19" s="149">
        <f>SUM('Utgifter, Egna ins &amp; uttag'!$F$17:$Q$17)/12</f>
        <v>133.33333333333334</v>
      </c>
      <c r="D19" s="149">
        <f>SUM('Utgifter, Egna ins &amp; uttag'!$F$17:$Q$17)/12</f>
        <v>133.33333333333334</v>
      </c>
      <c r="E19" s="149">
        <f>SUM('Utgifter, Egna ins &amp; uttag'!$F$17:$Q$17)/12</f>
        <v>133.33333333333334</v>
      </c>
      <c r="F19" s="149">
        <f>SUM('Utgifter, Egna ins &amp; uttag'!$F$17:$Q$17)/12</f>
        <v>133.33333333333334</v>
      </c>
      <c r="G19" s="149">
        <f>SUM('Utgifter, Egna ins &amp; uttag'!$F$17:$Q$17)/12</f>
        <v>133.33333333333334</v>
      </c>
      <c r="H19" s="149">
        <f>SUM('Utgifter, Egna ins &amp; uttag'!$F$17:$Q$17)/12</f>
        <v>133.33333333333334</v>
      </c>
      <c r="I19" s="149">
        <f>SUM('Utgifter, Egna ins &amp; uttag'!$F$17:$Q$17)/12</f>
        <v>133.33333333333334</v>
      </c>
      <c r="J19" s="149">
        <f>SUM('Utgifter, Egna ins &amp; uttag'!$F$17:$Q$17)/12</f>
        <v>133.33333333333334</v>
      </c>
      <c r="K19" s="149">
        <f>SUM('Utgifter, Egna ins &amp; uttag'!$F$17:$Q$17)/12</f>
        <v>133.33333333333334</v>
      </c>
      <c r="L19" s="149">
        <f>SUM('Utgifter, Egna ins &amp; uttag'!$F$17:$Q$17)/12</f>
        <v>133.33333333333334</v>
      </c>
      <c r="M19" s="149">
        <f>SUM('Utgifter, Egna ins &amp; uttag'!$F$17:$Q$17)/12</f>
        <v>133.33333333333334</v>
      </c>
      <c r="N19" s="148">
        <f aca="true" t="shared" si="2" ref="N19:N35">SUM(B19:M19)</f>
        <v>1599.9999999999998</v>
      </c>
    </row>
    <row r="20" spans="1:14" ht="12.75">
      <c r="A20" s="53" t="s">
        <v>36</v>
      </c>
      <c r="B20" s="149">
        <f>'Utgifter, Egna ins &amp; uttag'!F18</f>
        <v>22000</v>
      </c>
      <c r="C20" s="149">
        <f>'Utgifter, Egna ins &amp; uttag'!G18</f>
        <v>22000</v>
      </c>
      <c r="D20" s="149">
        <f>'Utgifter, Egna ins &amp; uttag'!H18</f>
        <v>22000</v>
      </c>
      <c r="E20" s="149">
        <f>'Utgifter, Egna ins &amp; uttag'!I18</f>
        <v>22000</v>
      </c>
      <c r="F20" s="149">
        <f>'Utgifter, Egna ins &amp; uttag'!J18</f>
        <v>22000</v>
      </c>
      <c r="G20" s="149">
        <f>'Utgifter, Egna ins &amp; uttag'!K18</f>
        <v>22000</v>
      </c>
      <c r="H20" s="149">
        <f>'Utgifter, Egna ins &amp; uttag'!L18</f>
        <v>22000</v>
      </c>
      <c r="I20" s="149">
        <f>'Utgifter, Egna ins &amp; uttag'!M18</f>
        <v>22000</v>
      </c>
      <c r="J20" s="149">
        <f>'Utgifter, Egna ins &amp; uttag'!N18</f>
        <v>22000</v>
      </c>
      <c r="K20" s="149">
        <f>'Utgifter, Egna ins &amp; uttag'!O18</f>
        <v>22000</v>
      </c>
      <c r="L20" s="149">
        <f>'Utgifter, Egna ins &amp; uttag'!P18</f>
        <v>22000</v>
      </c>
      <c r="M20" s="149">
        <f>'Utgifter, Egna ins &amp; uttag'!Q18</f>
        <v>22000</v>
      </c>
      <c r="N20" s="148">
        <f t="shared" si="2"/>
        <v>264000</v>
      </c>
    </row>
    <row r="21" spans="1:14" ht="12.75">
      <c r="A21" s="53" t="s">
        <v>32</v>
      </c>
      <c r="B21" s="149">
        <f>SUM('Utgifter, Egna ins &amp; uttag'!$F$19:$Q$19)/12</f>
        <v>716.6666666666666</v>
      </c>
      <c r="C21" s="149">
        <f>SUM('Utgifter, Egna ins &amp; uttag'!$F$19:$Q$19)/12</f>
        <v>716.6666666666666</v>
      </c>
      <c r="D21" s="149">
        <f>SUM('Utgifter, Egna ins &amp; uttag'!$F$19:$Q$19)/12</f>
        <v>716.6666666666666</v>
      </c>
      <c r="E21" s="149">
        <f>SUM('Utgifter, Egna ins &amp; uttag'!$F$19:$Q$19)/12</f>
        <v>716.6666666666666</v>
      </c>
      <c r="F21" s="149">
        <f>SUM('Utgifter, Egna ins &amp; uttag'!$F$19:$Q$19)/12</f>
        <v>716.6666666666666</v>
      </c>
      <c r="G21" s="149">
        <f>SUM('Utgifter, Egna ins &amp; uttag'!$F$19:$Q$19)/12</f>
        <v>716.6666666666666</v>
      </c>
      <c r="H21" s="149">
        <f>SUM('Utgifter, Egna ins &amp; uttag'!$F$19:$Q$19)/12</f>
        <v>716.6666666666666</v>
      </c>
      <c r="I21" s="149">
        <f>SUM('Utgifter, Egna ins &amp; uttag'!$F$19:$Q$19)/12</f>
        <v>716.6666666666666</v>
      </c>
      <c r="J21" s="149">
        <f>SUM('Utgifter, Egna ins &amp; uttag'!$F$19:$Q$19)/12</f>
        <v>716.6666666666666</v>
      </c>
      <c r="K21" s="149">
        <f>SUM('Utgifter, Egna ins &amp; uttag'!$F$19:$Q$19)/12</f>
        <v>716.6666666666666</v>
      </c>
      <c r="L21" s="149">
        <f>SUM('Utgifter, Egna ins &amp; uttag'!$F$19:$Q$19)/12</f>
        <v>716.6666666666666</v>
      </c>
      <c r="M21" s="149">
        <f>SUM('Utgifter, Egna ins &amp; uttag'!$F$19:$Q$19)/12</f>
        <v>716.6666666666666</v>
      </c>
      <c r="N21" s="148">
        <f t="shared" si="2"/>
        <v>8600.000000000002</v>
      </c>
    </row>
    <row r="22" spans="1:14" ht="12.75">
      <c r="A22" s="53" t="s">
        <v>33</v>
      </c>
      <c r="B22" s="149">
        <f>'Utgifter, Egna ins &amp; uttag'!F20</f>
        <v>0</v>
      </c>
      <c r="C22" s="149">
        <f>'Utgifter, Egna ins &amp; uttag'!G20</f>
        <v>200</v>
      </c>
      <c r="D22" s="149">
        <f>'Utgifter, Egna ins &amp; uttag'!H20</f>
        <v>0</v>
      </c>
      <c r="E22" s="149">
        <f>'Utgifter, Egna ins &amp; uttag'!I20</f>
        <v>0</v>
      </c>
      <c r="F22" s="149">
        <f>'Utgifter, Egna ins &amp; uttag'!J20</f>
        <v>6000</v>
      </c>
      <c r="G22" s="149">
        <f>'Utgifter, Egna ins &amp; uttag'!K20</f>
        <v>0</v>
      </c>
      <c r="H22" s="149">
        <f>'Utgifter, Egna ins &amp; uttag'!L20</f>
        <v>0</v>
      </c>
      <c r="I22" s="149">
        <f>'Utgifter, Egna ins &amp; uttag'!M20</f>
        <v>4000</v>
      </c>
      <c r="J22" s="149">
        <f>'Utgifter, Egna ins &amp; uttag'!N20</f>
        <v>0</v>
      </c>
      <c r="K22" s="149">
        <f>'Utgifter, Egna ins &amp; uttag'!O20</f>
        <v>2000</v>
      </c>
      <c r="L22" s="149">
        <f>'Utgifter, Egna ins &amp; uttag'!P20</f>
        <v>0</v>
      </c>
      <c r="M22" s="149">
        <f>'Utgifter, Egna ins &amp; uttag'!Q20</f>
        <v>0</v>
      </c>
      <c r="N22" s="148">
        <f t="shared" si="2"/>
        <v>12200</v>
      </c>
    </row>
    <row r="23" spans="1:14" ht="12.75">
      <c r="A23" s="53" t="s">
        <v>34</v>
      </c>
      <c r="B23" s="149">
        <f>'Utgifter, Egna ins &amp; uttag'!F21</f>
        <v>0</v>
      </c>
      <c r="C23" s="149">
        <f>'Utgifter, Egna ins &amp; uttag'!G21</f>
        <v>0</v>
      </c>
      <c r="D23" s="149">
        <f>'Utgifter, Egna ins &amp; uttag'!H21</f>
        <v>0</v>
      </c>
      <c r="E23" s="149">
        <f>'Utgifter, Egna ins &amp; uttag'!I21</f>
        <v>10450</v>
      </c>
      <c r="F23" s="149">
        <f>'Utgifter, Egna ins &amp; uttag'!J21</f>
        <v>0</v>
      </c>
      <c r="G23" s="149">
        <f>'Utgifter, Egna ins &amp; uttag'!K21</f>
        <v>0</v>
      </c>
      <c r="H23" s="149">
        <f>'Utgifter, Egna ins &amp; uttag'!L21</f>
        <v>0</v>
      </c>
      <c r="I23" s="149">
        <f>'Utgifter, Egna ins &amp; uttag'!M21</f>
        <v>0</v>
      </c>
      <c r="J23" s="149">
        <f>'Utgifter, Egna ins &amp; uttag'!N21</f>
        <v>0</v>
      </c>
      <c r="K23" s="149">
        <f>'Utgifter, Egna ins &amp; uttag'!O21</f>
        <v>0</v>
      </c>
      <c r="L23" s="149">
        <f>'Utgifter, Egna ins &amp; uttag'!P21</f>
        <v>0</v>
      </c>
      <c r="M23" s="149">
        <f>'Utgifter, Egna ins &amp; uttag'!Q21</f>
        <v>0</v>
      </c>
      <c r="N23" s="148">
        <f t="shared" si="2"/>
        <v>10450</v>
      </c>
    </row>
    <row r="24" spans="1:14" ht="12.75">
      <c r="A24" s="53" t="s">
        <v>35</v>
      </c>
      <c r="B24" s="149">
        <f>'Utgifter, Egna ins &amp; uttag'!F22</f>
        <v>200000</v>
      </c>
      <c r="C24" s="149">
        <f>'Utgifter, Egna ins &amp; uttag'!G22</f>
        <v>200000</v>
      </c>
      <c r="D24" s="149">
        <f>'Utgifter, Egna ins &amp; uttag'!H22</f>
        <v>200000</v>
      </c>
      <c r="E24" s="149">
        <f>'Utgifter, Egna ins &amp; uttag'!I22</f>
        <v>200000</v>
      </c>
      <c r="F24" s="149">
        <f>'Utgifter, Egna ins &amp; uttag'!J22</f>
        <v>200000</v>
      </c>
      <c r="G24" s="149">
        <f>'Utgifter, Egna ins &amp; uttag'!K22</f>
        <v>200000</v>
      </c>
      <c r="H24" s="149">
        <f>'Utgifter, Egna ins &amp; uttag'!L22</f>
        <v>200000</v>
      </c>
      <c r="I24" s="149">
        <f>'Utgifter, Egna ins &amp; uttag'!M22</f>
        <v>200000</v>
      </c>
      <c r="J24" s="149">
        <f>'Utgifter, Egna ins &amp; uttag'!N22</f>
        <v>200000</v>
      </c>
      <c r="K24" s="149">
        <f>'Utgifter, Egna ins &amp; uttag'!O22</f>
        <v>200000</v>
      </c>
      <c r="L24" s="149">
        <f>'Utgifter, Egna ins &amp; uttag'!P22</f>
        <v>200000</v>
      </c>
      <c r="M24" s="149">
        <f>'Utgifter, Egna ins &amp; uttag'!Q22</f>
        <v>200000</v>
      </c>
      <c r="N24" s="148">
        <f t="shared" si="2"/>
        <v>2400000</v>
      </c>
    </row>
    <row r="25" spans="1:14" ht="12.75">
      <c r="A25" s="53" t="s">
        <v>38</v>
      </c>
      <c r="B25" s="149">
        <f>'Utgifter, Egna ins &amp; uttag'!F23</f>
        <v>0</v>
      </c>
      <c r="C25" s="149">
        <f>'Utgifter, Egna ins &amp; uttag'!G23</f>
        <v>0</v>
      </c>
      <c r="D25" s="149">
        <f>'Utgifter, Egna ins &amp; uttag'!H23</f>
        <v>5000</v>
      </c>
      <c r="E25" s="149">
        <f>'Utgifter, Egna ins &amp; uttag'!I23</f>
        <v>0</v>
      </c>
      <c r="F25" s="149">
        <f>'Utgifter, Egna ins &amp; uttag'!J23</f>
        <v>0</v>
      </c>
      <c r="G25" s="149">
        <f>'Utgifter, Egna ins &amp; uttag'!K23</f>
        <v>0</v>
      </c>
      <c r="H25" s="149">
        <f>'Utgifter, Egna ins &amp; uttag'!L23</f>
        <v>0</v>
      </c>
      <c r="I25" s="149">
        <f>'Utgifter, Egna ins &amp; uttag'!M23</f>
        <v>0</v>
      </c>
      <c r="J25" s="149">
        <f>'Utgifter, Egna ins &amp; uttag'!N23</f>
        <v>0</v>
      </c>
      <c r="K25" s="149">
        <f>'Utgifter, Egna ins &amp; uttag'!O23</f>
        <v>0</v>
      </c>
      <c r="L25" s="149">
        <f>'Utgifter, Egna ins &amp; uttag'!P23</f>
        <v>0</v>
      </c>
      <c r="M25" s="149">
        <f>'Utgifter, Egna ins &amp; uttag'!Q23</f>
        <v>0</v>
      </c>
      <c r="N25" s="148">
        <f t="shared" si="2"/>
        <v>5000</v>
      </c>
    </row>
    <row r="26" spans="1:14" ht="12.75">
      <c r="A26" s="53" t="s">
        <v>49</v>
      </c>
      <c r="B26" s="149">
        <f>'Utgifter, Egna ins &amp; uttag'!F24</f>
        <v>0</v>
      </c>
      <c r="C26" s="149">
        <f>'Utgifter, Egna ins &amp; uttag'!G24</f>
        <v>600</v>
      </c>
      <c r="D26" s="149">
        <f>'Utgifter, Egna ins &amp; uttag'!H24</f>
        <v>0</v>
      </c>
      <c r="E26" s="149">
        <f>'Utgifter, Egna ins &amp; uttag'!I24</f>
        <v>0</v>
      </c>
      <c r="F26" s="149">
        <f>'Utgifter, Egna ins &amp; uttag'!J24</f>
        <v>600</v>
      </c>
      <c r="G26" s="149">
        <f>'Utgifter, Egna ins &amp; uttag'!K24</f>
        <v>0</v>
      </c>
      <c r="H26" s="149">
        <f>'Utgifter, Egna ins &amp; uttag'!L24</f>
        <v>600</v>
      </c>
      <c r="I26" s="149">
        <f>'Utgifter, Egna ins &amp; uttag'!M24</f>
        <v>0</v>
      </c>
      <c r="J26" s="149">
        <f>'Utgifter, Egna ins &amp; uttag'!N24</f>
        <v>0</v>
      </c>
      <c r="K26" s="149">
        <f>'Utgifter, Egna ins &amp; uttag'!O24</f>
        <v>600</v>
      </c>
      <c r="L26" s="149">
        <f>'Utgifter, Egna ins &amp; uttag'!P24</f>
        <v>0</v>
      </c>
      <c r="M26" s="149">
        <f>'Utgifter, Egna ins &amp; uttag'!Q24</f>
        <v>0</v>
      </c>
      <c r="N26" s="148">
        <f t="shared" si="2"/>
        <v>2400</v>
      </c>
    </row>
    <row r="27" spans="1:14" ht="12.75">
      <c r="A27" s="53" t="s">
        <v>95</v>
      </c>
      <c r="B27" s="149">
        <f>'Utgifter, Egna ins &amp; uttag'!F25</f>
        <v>0</v>
      </c>
      <c r="C27" s="149">
        <f>'Utgifter, Egna ins &amp; uttag'!G25</f>
        <v>0</v>
      </c>
      <c r="D27" s="149">
        <f>'Utgifter, Egna ins &amp; uttag'!H25</f>
        <v>100</v>
      </c>
      <c r="E27" s="149">
        <f>'Utgifter, Egna ins &amp; uttag'!I25</f>
        <v>0</v>
      </c>
      <c r="F27" s="149">
        <f>'Utgifter, Egna ins &amp; uttag'!J25</f>
        <v>0</v>
      </c>
      <c r="G27" s="149">
        <f>'Utgifter, Egna ins &amp; uttag'!K25</f>
        <v>200</v>
      </c>
      <c r="H27" s="149">
        <f>'Utgifter, Egna ins &amp; uttag'!L25</f>
        <v>0</v>
      </c>
      <c r="I27" s="149">
        <f>'Utgifter, Egna ins &amp; uttag'!M25</f>
        <v>0</v>
      </c>
      <c r="J27" s="149">
        <f>'Utgifter, Egna ins &amp; uttag'!N25</f>
        <v>0</v>
      </c>
      <c r="K27" s="149">
        <f>'Utgifter, Egna ins &amp; uttag'!O25</f>
        <v>0</v>
      </c>
      <c r="L27" s="149">
        <f>'Utgifter, Egna ins &amp; uttag'!P25</f>
        <v>0</v>
      </c>
      <c r="M27" s="149">
        <f>'Utgifter, Egna ins &amp; uttag'!Q25</f>
        <v>0</v>
      </c>
      <c r="N27" s="148">
        <f t="shared" si="2"/>
        <v>300</v>
      </c>
    </row>
    <row r="28" spans="1:14" ht="12.75">
      <c r="A28" s="51" t="s">
        <v>96</v>
      </c>
      <c r="B28" s="167">
        <f>B11-SUM(B13:B27)</f>
        <v>474916.6666666666</v>
      </c>
      <c r="C28" s="167">
        <f aca="true" t="shared" si="3" ref="C28:L28">C11-SUM(C13:C27)</f>
        <v>474116.6666666666</v>
      </c>
      <c r="D28" s="167">
        <f t="shared" si="3"/>
        <v>463816.6666666666</v>
      </c>
      <c r="E28" s="167">
        <f t="shared" si="3"/>
        <v>464466.6666666666</v>
      </c>
      <c r="F28" s="167">
        <f t="shared" si="3"/>
        <v>460316.6666666667</v>
      </c>
      <c r="G28" s="167">
        <f>G11-SUM(G13:G27)</f>
        <v>474716.6666666666</v>
      </c>
      <c r="H28" s="167">
        <f t="shared" si="3"/>
        <v>468316.6666666666</v>
      </c>
      <c r="I28" s="167">
        <f t="shared" si="3"/>
        <v>470916.6666666666</v>
      </c>
      <c r="J28" s="167">
        <f t="shared" si="3"/>
        <v>468916.6666666666</v>
      </c>
      <c r="K28" s="167">
        <f t="shared" si="3"/>
        <v>472316.6666666666</v>
      </c>
      <c r="L28" s="167">
        <f t="shared" si="3"/>
        <v>474916.6666666666</v>
      </c>
      <c r="M28" s="167">
        <f>M11-SUM(M13:M27)</f>
        <v>466916.6666666667</v>
      </c>
      <c r="N28" s="168">
        <f t="shared" si="2"/>
        <v>5634650</v>
      </c>
    </row>
    <row r="29" spans="1:14" ht="12.75">
      <c r="A29" s="115" t="s">
        <v>97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66"/>
    </row>
    <row r="30" spans="1:14" ht="12.75">
      <c r="A30" s="15" t="s">
        <v>97</v>
      </c>
      <c r="B30" s="148">
        <f>(Balansbudget!C8/'Inköp inventarier'!$B$3)/12</f>
        <v>5833.333333333333</v>
      </c>
      <c r="C30" s="148">
        <f>(Balansbudget!C8/'Inköp inventarier'!$B$3)/12</f>
        <v>5833.333333333333</v>
      </c>
      <c r="D30" s="148">
        <f>(Balansbudget!C8/'Inköp inventarier'!$B$3)/12</f>
        <v>5833.333333333333</v>
      </c>
      <c r="E30" s="148">
        <f>(Balansbudget!C8/'Inköp inventarier'!$B$3)/12</f>
        <v>5833.333333333333</v>
      </c>
      <c r="F30" s="148">
        <f>(Balansbudget!C8/'Inköp inventarier'!$B$3)/12</f>
        <v>5833.333333333333</v>
      </c>
      <c r="G30" s="148">
        <f>(Balansbudget!C8/'Inköp inventarier'!$B$3)/12</f>
        <v>5833.333333333333</v>
      </c>
      <c r="H30" s="148">
        <f>(Balansbudget!$C$8/'Inköp inventarier'!$B$3)/12</f>
        <v>5833.333333333333</v>
      </c>
      <c r="I30" s="148">
        <f>(Balansbudget!$C$8/'Inköp inventarier'!$B$3)/12</f>
        <v>5833.333333333333</v>
      </c>
      <c r="J30" s="148">
        <f>(Balansbudget!$C$8/'Inköp inventarier'!$B$3)/12</f>
        <v>5833.333333333333</v>
      </c>
      <c r="K30" s="148">
        <f>(Balansbudget!$C$8/'Inköp inventarier'!$B$3)/12</f>
        <v>5833.333333333333</v>
      </c>
      <c r="L30" s="148">
        <f>(Balansbudget!$C$8/'Inköp inventarier'!$B$3)/12</f>
        <v>5833.333333333333</v>
      </c>
      <c r="M30" s="148">
        <f>(Balansbudget!$C$8/'Inköp inventarier'!$B$3)/12</f>
        <v>5833.333333333333</v>
      </c>
      <c r="N30" s="148">
        <f t="shared" si="2"/>
        <v>70000.00000000001</v>
      </c>
    </row>
    <row r="31" spans="1:14" ht="12.75">
      <c r="A31" s="51" t="s">
        <v>98</v>
      </c>
      <c r="B31" s="169">
        <f>B28-B30</f>
        <v>469083.3333333333</v>
      </c>
      <c r="C31" s="169">
        <f aca="true" t="shared" si="4" ref="C31:M31">C28-C30</f>
        <v>468283.3333333333</v>
      </c>
      <c r="D31" s="169">
        <f t="shared" si="4"/>
        <v>457983.3333333333</v>
      </c>
      <c r="E31" s="169">
        <f t="shared" si="4"/>
        <v>458633.3333333333</v>
      </c>
      <c r="F31" s="169">
        <f t="shared" si="4"/>
        <v>454483.3333333334</v>
      </c>
      <c r="G31" s="169">
        <f>G28-G30</f>
        <v>468883.3333333333</v>
      </c>
      <c r="H31" s="169">
        <f t="shared" si="4"/>
        <v>462483.3333333333</v>
      </c>
      <c r="I31" s="169">
        <f t="shared" si="4"/>
        <v>465083.3333333333</v>
      </c>
      <c r="J31" s="169">
        <f t="shared" si="4"/>
        <v>463083.3333333333</v>
      </c>
      <c r="K31" s="169">
        <f t="shared" si="4"/>
        <v>466483.3333333333</v>
      </c>
      <c r="L31" s="169">
        <f t="shared" si="4"/>
        <v>469083.3333333333</v>
      </c>
      <c r="M31" s="169">
        <f t="shared" si="4"/>
        <v>461083.3333333334</v>
      </c>
      <c r="N31" s="168">
        <f>SUM(B31:M31)</f>
        <v>5564650</v>
      </c>
    </row>
    <row r="32" spans="1:14" ht="12.75">
      <c r="A32" s="116" t="s">
        <v>42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66"/>
    </row>
    <row r="33" spans="1:14" ht="12.75">
      <c r="A33" s="52" t="s">
        <v>99</v>
      </c>
      <c r="B33" s="149">
        <f>'Utgifter, Egna ins &amp; uttag'!F27</f>
        <v>10</v>
      </c>
      <c r="C33" s="149">
        <f>'Utgifter, Egna ins &amp; uttag'!G27</f>
        <v>10</v>
      </c>
      <c r="D33" s="149">
        <f>'Utgifter, Egna ins &amp; uttag'!H27</f>
        <v>10</v>
      </c>
      <c r="E33" s="149">
        <f>'Utgifter, Egna ins &amp; uttag'!I27</f>
        <v>10</v>
      </c>
      <c r="F33" s="149">
        <f>'Utgifter, Egna ins &amp; uttag'!J27</f>
        <v>10</v>
      </c>
      <c r="G33" s="149">
        <f>'Utgifter, Egna ins &amp; uttag'!K27</f>
        <v>10</v>
      </c>
      <c r="H33" s="149">
        <f>'Utgifter, Egna ins &amp; uttag'!L27</f>
        <v>10</v>
      </c>
      <c r="I33" s="149">
        <f>'Utgifter, Egna ins &amp; uttag'!M27</f>
        <v>10</v>
      </c>
      <c r="J33" s="149">
        <f>'Utgifter, Egna ins &amp; uttag'!N27</f>
        <v>10</v>
      </c>
      <c r="K33" s="149">
        <f>'Utgifter, Egna ins &amp; uttag'!O27</f>
        <v>10</v>
      </c>
      <c r="L33" s="149">
        <f>'Utgifter, Egna ins &amp; uttag'!P27</f>
        <v>10</v>
      </c>
      <c r="M33" s="149">
        <f>'Utgifter, Egna ins &amp; uttag'!Q27</f>
        <v>10</v>
      </c>
      <c r="N33" s="148">
        <f t="shared" si="2"/>
        <v>120</v>
      </c>
    </row>
    <row r="34" spans="1:14" ht="12.75">
      <c r="A34" s="52" t="s">
        <v>100</v>
      </c>
      <c r="B34" s="149">
        <f>'Utgifter, Egna ins &amp; uttag'!F28</f>
        <v>5</v>
      </c>
      <c r="C34" s="149">
        <f>'Utgifter, Egna ins &amp; uttag'!G28</f>
        <v>5</v>
      </c>
      <c r="D34" s="149">
        <f>'Utgifter, Egna ins &amp; uttag'!H28</f>
        <v>5</v>
      </c>
      <c r="E34" s="149">
        <f>'Utgifter, Egna ins &amp; uttag'!I28</f>
        <v>5</v>
      </c>
      <c r="F34" s="149">
        <f>'Utgifter, Egna ins &amp; uttag'!J28</f>
        <v>5</v>
      </c>
      <c r="G34" s="149">
        <f>'Utgifter, Egna ins &amp; uttag'!K28</f>
        <v>5</v>
      </c>
      <c r="H34" s="149">
        <f>'Utgifter, Egna ins &amp; uttag'!L28</f>
        <v>5</v>
      </c>
      <c r="I34" s="149">
        <f>'Utgifter, Egna ins &amp; uttag'!M28</f>
        <v>5</v>
      </c>
      <c r="J34" s="149">
        <f>'Utgifter, Egna ins &amp; uttag'!N28</f>
        <v>5</v>
      </c>
      <c r="K34" s="149">
        <f>'Utgifter, Egna ins &amp; uttag'!O28</f>
        <v>5</v>
      </c>
      <c r="L34" s="149">
        <f>'Utgifter, Egna ins &amp; uttag'!P28</f>
        <v>5</v>
      </c>
      <c r="M34" s="149">
        <f>'Utgifter, Egna ins &amp; uttag'!Q28</f>
        <v>5</v>
      </c>
      <c r="N34" s="148">
        <f t="shared" si="2"/>
        <v>60</v>
      </c>
    </row>
    <row r="35" spans="1:14" ht="12.75">
      <c r="A35" s="51" t="s">
        <v>101</v>
      </c>
      <c r="B35" s="169">
        <f>B31+B33-B34</f>
        <v>469088.3333333333</v>
      </c>
      <c r="C35" s="169">
        <f aca="true" t="shared" si="5" ref="C35:M35">C31+C33-C34</f>
        <v>468288.3333333333</v>
      </c>
      <c r="D35" s="169">
        <f t="shared" si="5"/>
        <v>457988.3333333333</v>
      </c>
      <c r="E35" s="169">
        <f t="shared" si="5"/>
        <v>458638.3333333333</v>
      </c>
      <c r="F35" s="169">
        <f t="shared" si="5"/>
        <v>454488.3333333334</v>
      </c>
      <c r="G35" s="169">
        <f>G31+G33-G34</f>
        <v>468888.3333333333</v>
      </c>
      <c r="H35" s="169">
        <f t="shared" si="5"/>
        <v>462488.3333333333</v>
      </c>
      <c r="I35" s="169">
        <f t="shared" si="5"/>
        <v>465088.3333333333</v>
      </c>
      <c r="J35" s="169">
        <f t="shared" si="5"/>
        <v>463088.3333333333</v>
      </c>
      <c r="K35" s="169">
        <f t="shared" si="5"/>
        <v>466488.3333333333</v>
      </c>
      <c r="L35" s="169">
        <f t="shared" si="5"/>
        <v>469088.3333333333</v>
      </c>
      <c r="M35" s="169">
        <f t="shared" si="5"/>
        <v>461088.3333333334</v>
      </c>
      <c r="N35" s="168">
        <f t="shared" si="2"/>
        <v>5564710</v>
      </c>
    </row>
  </sheetData>
  <sheetProtection/>
  <mergeCells count="1">
    <mergeCell ref="G1:I1"/>
  </mergeCells>
  <hyperlinks>
    <hyperlink ref="G1:I1" location="Huvudmeny!A1" display="&gt;&gt; Till huvudmenyn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23.8515625" style="0" customWidth="1"/>
    <col min="2" max="2" width="12.7109375" style="0" customWidth="1"/>
    <col min="3" max="3" width="13.57421875" style="0" customWidth="1"/>
    <col min="4" max="5" width="12.57421875" style="0" customWidth="1"/>
    <col min="6" max="6" width="10.7109375" style="0" bestFit="1" customWidth="1"/>
  </cols>
  <sheetData>
    <row r="1" spans="1:8" ht="15.75">
      <c r="A1" s="97" t="s">
        <v>62</v>
      </c>
      <c r="B1" s="32"/>
      <c r="C1" s="6"/>
      <c r="D1" s="96" t="s">
        <v>120</v>
      </c>
      <c r="E1" s="6"/>
      <c r="F1" s="44"/>
      <c r="G1" s="46"/>
      <c r="H1" s="46"/>
    </row>
    <row r="2" spans="1:8" ht="12.75">
      <c r="A2" s="25"/>
      <c r="B2" s="9"/>
      <c r="C2" s="6"/>
      <c r="D2" s="6"/>
      <c r="E2" s="6"/>
      <c r="F2" s="44"/>
      <c r="G2" s="46"/>
      <c r="H2" s="46"/>
    </row>
    <row r="3" spans="1:8" ht="12.75">
      <c r="A3" s="26"/>
      <c r="B3" s="34"/>
      <c r="C3" s="6"/>
      <c r="D3" s="6"/>
      <c r="E3" s="6"/>
      <c r="F3" s="44"/>
      <c r="G3" s="46"/>
      <c r="H3" s="46"/>
    </row>
    <row r="4" spans="1:8" ht="12.75">
      <c r="A4" s="25"/>
      <c r="B4" s="10"/>
      <c r="C4" s="6"/>
      <c r="D4" s="6"/>
      <c r="E4" s="6"/>
      <c r="F4" s="44"/>
      <c r="G4" s="46"/>
      <c r="H4" s="46"/>
    </row>
    <row r="5" spans="1:8" ht="12.75">
      <c r="A5" s="4" t="s">
        <v>1</v>
      </c>
      <c r="B5" s="6"/>
      <c r="C5" s="86">
        <f>Huvudmeny!$G$8</f>
        <v>2008</v>
      </c>
      <c r="D5" s="6"/>
      <c r="E5" s="6"/>
      <c r="F5" s="81"/>
      <c r="G5" s="46"/>
      <c r="H5" s="46"/>
    </row>
    <row r="6" spans="1:6" ht="12.75">
      <c r="A6" s="4" t="s">
        <v>2</v>
      </c>
      <c r="B6" s="47" t="s">
        <v>65</v>
      </c>
      <c r="C6" s="36" t="s">
        <v>14</v>
      </c>
      <c r="D6" s="214"/>
      <c r="E6" s="215"/>
      <c r="F6" s="216"/>
    </row>
    <row r="7" spans="1:3" ht="12.75">
      <c r="A7" s="117" t="s">
        <v>63</v>
      </c>
      <c r="B7" s="48"/>
      <c r="C7" s="2"/>
    </row>
    <row r="8" spans="1:3" ht="12.75">
      <c r="A8" s="11" t="s">
        <v>73</v>
      </c>
      <c r="B8" s="200">
        <f>Huvudmeny!G12</f>
        <v>100000</v>
      </c>
      <c r="C8" s="201">
        <f>SUM('Inköp inventarier'!B31:M31)+B8-SUM('Inköp inventarier'!B37:M37)</f>
        <v>350000</v>
      </c>
    </row>
    <row r="9" spans="1:3" ht="12.75">
      <c r="A9" s="58" t="s">
        <v>74</v>
      </c>
      <c r="B9" s="210">
        <f>Huvudmeny!G13</f>
        <v>20000</v>
      </c>
      <c r="C9" s="148">
        <f>Resultatbudget!N30+B9-SUM('Inköp inventarier'!B38:M38)</f>
        <v>90000.00000000001</v>
      </c>
    </row>
    <row r="10" spans="1:3" ht="12.75">
      <c r="A10" s="89" t="s">
        <v>75</v>
      </c>
      <c r="B10" s="204">
        <f>B8-B9</f>
        <v>80000</v>
      </c>
      <c r="C10" s="211">
        <f>C8-C9</f>
        <v>260000</v>
      </c>
    </row>
    <row r="11" spans="1:3" ht="12.75">
      <c r="A11" s="42" t="s">
        <v>129</v>
      </c>
      <c r="B11" s="149">
        <f>Huvudmeny!G14</f>
        <v>37500</v>
      </c>
      <c r="C11" s="148">
        <f>B11+SUM(Likviditetsbudget!B36:M36)</f>
        <v>48600</v>
      </c>
    </row>
    <row r="12" spans="1:3" ht="12.75">
      <c r="A12" s="58" t="s">
        <v>76</v>
      </c>
      <c r="B12" s="205">
        <f>Huvudmeny!G15</f>
        <v>1250</v>
      </c>
      <c r="C12" s="149">
        <f>SUM(Likviditetsbudget!N8:P8)</f>
        <v>1262500</v>
      </c>
    </row>
    <row r="13" spans="1:3" ht="12.75">
      <c r="A13" s="147" t="s">
        <v>135</v>
      </c>
      <c r="B13" s="205">
        <f>Huvudmeny!G17</f>
        <v>2500</v>
      </c>
      <c r="C13" s="149">
        <f>'Fordringar och skulder'!C4+'Fordringar och skulder'!C5+'Fordringar och skulder'!C6+'Fordringar och skulder'!C7+'Fordringar och skulder'!C8+'Fordringar och skulder'!C9+'Fordringar och skulder'!C10+'Fordringar och skulder'!C11+'Fordringar och skulder'!C12+'Fordringar och skulder'!C13+'Fordringar och skulder'!C14+'Fordringar och skulder'!C15+'Fordringar och skulder'!C16+'Fordringar och skulder'!C17+'Fordringar och skulder'!C18+'Fordringar och skulder'!C19</f>
        <v>2500</v>
      </c>
    </row>
    <row r="14" spans="1:3" ht="12.75">
      <c r="A14" s="58" t="s">
        <v>77</v>
      </c>
      <c r="B14" s="212">
        <f>Huvudmeny!G18</f>
        <v>50550</v>
      </c>
      <c r="C14" s="161">
        <f>Likviditetsbudget!M44</f>
        <v>5161085</v>
      </c>
    </row>
    <row r="15" spans="1:3" ht="12.75">
      <c r="A15" s="147" t="s">
        <v>136</v>
      </c>
      <c r="B15" s="205">
        <f>Huvudmeny!G16</f>
        <v>0</v>
      </c>
      <c r="C15" s="149">
        <f>IF(SUM(Likviditetsbudget!N38:O38)&gt;0,ABS(SUM(Likviditetsbudget!N38:O38)),0)</f>
        <v>0</v>
      </c>
    </row>
    <row r="16" spans="1:3" ht="12.75">
      <c r="A16" s="89" t="s">
        <v>78</v>
      </c>
      <c r="B16" s="213">
        <f>SUM(B11:B15)</f>
        <v>91800</v>
      </c>
      <c r="C16" s="213">
        <f>SUM(C11:C15)</f>
        <v>6474685</v>
      </c>
    </row>
    <row r="17" spans="1:3" ht="12.75">
      <c r="A17" s="60" t="s">
        <v>79</v>
      </c>
      <c r="B17" s="208">
        <f>B8-B9+B16</f>
        <v>171800</v>
      </c>
      <c r="C17" s="208">
        <f>C10+C16</f>
        <v>6734685</v>
      </c>
    </row>
    <row r="18" spans="1:3" ht="12.75">
      <c r="A18" s="118" t="s">
        <v>64</v>
      </c>
      <c r="B18" s="63"/>
      <c r="C18" s="64"/>
    </row>
    <row r="19" spans="1:3" ht="12.75">
      <c r="A19" s="90" t="s">
        <v>80</v>
      </c>
      <c r="B19" s="200">
        <f>Huvudmeny!I12</f>
        <v>910</v>
      </c>
      <c r="C19" s="201">
        <f>B19</f>
        <v>910</v>
      </c>
    </row>
    <row r="20" spans="1:3" ht="12.75">
      <c r="A20" s="90" t="s">
        <v>81</v>
      </c>
      <c r="B20" s="202"/>
      <c r="C20" s="149">
        <f>SUM(Likviditetsbudget!B9:M9)-SUM(Likviditetsbudget!B33:M33)</f>
        <v>48800</v>
      </c>
    </row>
    <row r="21" spans="1:3" ht="12.75">
      <c r="A21" s="90" t="s">
        <v>82</v>
      </c>
      <c r="B21" s="202"/>
      <c r="C21" s="149">
        <f>SUM(Resultatbudget!B35:M35)</f>
        <v>5564710</v>
      </c>
    </row>
    <row r="22" spans="1:3" ht="12.75">
      <c r="A22" s="129" t="s">
        <v>83</v>
      </c>
      <c r="B22" s="204">
        <f>B19+B20+B21</f>
        <v>910</v>
      </c>
      <c r="C22" s="204">
        <f>C19+C20+C21</f>
        <v>5614420</v>
      </c>
    </row>
    <row r="23" spans="1:3" ht="12.75">
      <c r="A23" s="90" t="s">
        <v>69</v>
      </c>
      <c r="B23" s="205">
        <f>Huvudmeny!I13</f>
        <v>1040</v>
      </c>
      <c r="C23" s="149">
        <f>(SUM('Utgifter, Egna ins &amp; uttag'!F33:Q33)-SUM('Utgifter, Egna ins &amp; uttag'!F34:Q34))+B23</f>
        <v>5840</v>
      </c>
    </row>
    <row r="24" spans="1:3" ht="12.75">
      <c r="A24" s="90" t="s">
        <v>70</v>
      </c>
      <c r="B24" s="205">
        <f>Huvudmeny!I14</f>
        <v>84400</v>
      </c>
      <c r="C24" s="149">
        <f>(SUM('Utgifter, Egna ins &amp; uttag'!F35:Q35)-SUM('Utgifter, Egna ins &amp; uttag'!F36:Q36))+B24</f>
        <v>89100</v>
      </c>
    </row>
    <row r="25" spans="1:3" ht="12.75">
      <c r="A25" s="90" t="s">
        <v>84</v>
      </c>
      <c r="B25" s="205">
        <f>Huvudmeny!I15</f>
        <v>85250</v>
      </c>
      <c r="C25" s="149">
        <f>'Fordringar och skulder'!D4+'Fordringar och skulder'!D5+'Fordringar och skulder'!D6+'Fordringar och skulder'!D7+'Fordringar och skulder'!D8+'Fordringar och skulder'!D9+'Fordringar och skulder'!D10+'Fordringar och skulder'!D11+'Fordringar och skulder'!D12+'Fordringar och skulder'!D13+'Fordringar och skulder'!D14+'Fordringar och skulder'!D15+'Fordringar och skulder'!D16+'Fordringar och skulder'!D17+'Fordringar och skulder'!D18+'Fordringar och skulder'!D19</f>
        <v>657250</v>
      </c>
    </row>
    <row r="26" spans="1:3" ht="12.75">
      <c r="A26" s="30" t="s">
        <v>137</v>
      </c>
      <c r="B26" s="205">
        <f>Huvudmeny!I16</f>
        <v>200</v>
      </c>
      <c r="C26" s="203">
        <f>IF(SUM(Likviditetsbudget!N38:O38)&lt;0,ABS(SUM(Likviditetsbudget!N38:O38)),0)</f>
        <v>368075</v>
      </c>
    </row>
    <row r="27" spans="1:3" ht="12.75">
      <c r="A27" s="51" t="s">
        <v>85</v>
      </c>
      <c r="B27" s="206">
        <f>SUM(B23:B26)</f>
        <v>170890</v>
      </c>
      <c r="C27" s="207">
        <f>SUM(C23:C26)</f>
        <v>1120265</v>
      </c>
    </row>
    <row r="28" spans="1:4" ht="12.75">
      <c r="A28" s="60" t="s">
        <v>86</v>
      </c>
      <c r="B28" s="208">
        <f>B22+B27</f>
        <v>171800</v>
      </c>
      <c r="C28" s="209">
        <f>C27+C22</f>
        <v>6734685</v>
      </c>
      <c r="D28" s="150"/>
    </row>
  </sheetData>
  <sheetProtection/>
  <hyperlinks>
    <hyperlink ref="D1" location="Huvudmeny!A1" display="&gt;&gt; Till huvudmenyn"/>
  </hyperlinks>
  <printOptions/>
  <pageMargins left="0.75" right="0.75" top="1" bottom="1" header="0.5" footer="0.5"/>
  <pageSetup horizontalDpi="300" verticalDpi="300" orientation="portrait" paperSize="9" r:id="rId1"/>
  <ignoredErrors>
    <ignoredError sqref="C23:C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4" sqref="D4:D18"/>
    </sheetView>
  </sheetViews>
  <sheetFormatPr defaultColWidth="9.140625" defaultRowHeight="12.75"/>
  <cols>
    <col min="1" max="1" width="23.7109375" style="0" bestFit="1" customWidth="1"/>
    <col min="4" max="4" width="11.8515625" style="0" customWidth="1"/>
  </cols>
  <sheetData>
    <row r="1" spans="1:4" ht="12.75">
      <c r="A1" s="162" t="s">
        <v>139</v>
      </c>
      <c r="B1" s="162"/>
      <c r="C1" s="162"/>
      <c r="D1" s="162"/>
    </row>
    <row r="2" spans="1:4" ht="12.75">
      <c r="A2" s="162"/>
      <c r="B2" s="162"/>
      <c r="C2" s="162"/>
      <c r="D2" s="162"/>
    </row>
    <row r="3" spans="1:4" ht="12.75">
      <c r="A3" s="163"/>
      <c r="B3" s="163"/>
      <c r="C3" s="164" t="s">
        <v>103</v>
      </c>
      <c r="D3" s="164" t="s">
        <v>104</v>
      </c>
    </row>
    <row r="4" spans="1:4" ht="12.75">
      <c r="A4" s="165" t="s">
        <v>20</v>
      </c>
      <c r="B4" s="165" t="s">
        <v>14</v>
      </c>
      <c r="C4" s="165">
        <f>IF('Utgifter, Egna ins &amp; uttag'!C10&lt;0,'Utgifter, Egna ins &amp; uttag'!R9,0)*(1+'Utgifter, Egna ins &amp; uttag'!B9)</f>
        <v>0</v>
      </c>
      <c r="D4" s="165">
        <f>IF('Utgifter, Egna ins &amp; uttag'!C9=2,SUM('Utgifter, Egna ins &amp; uttag'!P9:Q9)*(1+'Utgifter, Egna ins &amp; uttag'!B9),IF('Utgifter, Egna ins &amp; uttag'!C9=1,'Utgifter, Egna ins &amp; uttag'!Q9*(1+'Utgifter, Egna ins &amp; uttag'!B9),IF('Utgifter, Egna ins &amp; uttag'!C9=0,0,0)))</f>
        <v>375000</v>
      </c>
    </row>
    <row r="5" spans="1:4" ht="12.75">
      <c r="A5" s="165" t="s">
        <v>25</v>
      </c>
      <c r="B5" s="165" t="s">
        <v>14</v>
      </c>
      <c r="C5" s="165">
        <f>IF('Utgifter, Egna ins &amp; uttag'!C11&lt;0,'Utgifter, Egna ins &amp; uttag'!R11,0)*(1+'Utgifter, Egna ins &amp; uttag'!B11)</f>
        <v>2500</v>
      </c>
      <c r="D5" s="165">
        <f>IF('Utgifter, Egna ins &amp; uttag'!C11=2,SUM('Utgifter, Egna ins &amp; uttag'!P11:Q11)*(1+'Utgifter, Egna ins &amp; uttag'!B11),IF('Utgifter, Egna ins &amp; uttag'!C11=1,'Utgifter, Egna ins &amp; uttag'!Q11*(1+'Utgifter, Egna ins &amp; uttag'!B11),IF('Utgifter, Egna ins &amp; uttag'!C11=0,0,0)))</f>
        <v>0</v>
      </c>
    </row>
    <row r="6" spans="1:4" ht="12.75">
      <c r="A6" s="165" t="s">
        <v>37</v>
      </c>
      <c r="B6" s="165" t="s">
        <v>14</v>
      </c>
      <c r="C6" s="165">
        <f>IF('Utgifter, Egna ins &amp; uttag'!C12&lt;0,'Utgifter, Egna ins &amp; uttag'!R12,0)*(1+'Utgifter, Egna ins &amp; uttag'!B12)</f>
        <v>0</v>
      </c>
      <c r="D6" s="165">
        <f>IF('Utgifter, Egna ins &amp; uttag'!C12=2,SUM('Utgifter, Egna ins &amp; uttag'!P12:Q12)*(1+'Utgifter, Egna ins &amp; uttag'!B12),IF('Utgifter, Egna ins &amp; uttag'!C12=1,'Utgifter, Egna ins &amp; uttag'!Q12*(1+'Utgifter, Egna ins &amp; uttag'!B12),IF('Utgifter, Egna ins &amp; uttag'!C12=0,0,0)))</f>
        <v>250</v>
      </c>
    </row>
    <row r="7" spans="1:4" ht="12.75">
      <c r="A7" s="165" t="s">
        <v>26</v>
      </c>
      <c r="B7" s="165" t="s">
        <v>14</v>
      </c>
      <c r="C7" s="165">
        <f>IF('Utgifter, Egna ins &amp; uttag'!C13&lt;0,'Utgifter, Egna ins &amp; uttag'!R13,0)*(1+'Utgifter, Egna ins &amp; uttag'!B13)</f>
        <v>0</v>
      </c>
      <c r="D7" s="165">
        <f>IF('Utgifter, Egna ins &amp; uttag'!C13=2,SUM('Utgifter, Egna ins &amp; uttag'!P13:Q13)*(1+'Utgifter, Egna ins &amp; uttag'!B13),IF('Utgifter, Egna ins &amp; uttag'!C13=1,'Utgifter, Egna ins &amp; uttag'!Q13*(1+'Utgifter, Egna ins &amp; uttag'!B13),IF('Utgifter, Egna ins &amp; uttag'!C13=0,0,0)))</f>
        <v>0</v>
      </c>
    </row>
    <row r="8" spans="1:4" ht="12.75">
      <c r="A8" s="165" t="s">
        <v>27</v>
      </c>
      <c r="B8" s="165" t="s">
        <v>14</v>
      </c>
      <c r="C8" s="165">
        <f>IF('Utgifter, Egna ins &amp; uttag'!C14&lt;0,'Utgifter, Egna ins &amp; uttag'!R14,0)*(1+'Utgifter, Egna ins &amp; uttag'!B14)</f>
        <v>0</v>
      </c>
      <c r="D8" s="165">
        <f>IF('Utgifter, Egna ins &amp; uttag'!C14=2,SUM('Utgifter, Egna ins &amp; uttag'!P14:Q14)*(1+'Utgifter, Egna ins &amp; uttag'!B14),IF('Utgifter, Egna ins &amp; uttag'!C14=1,'Utgifter, Egna ins &amp; uttag'!Q14*(1+'Utgifter, Egna ins &amp; uttag'!B14),IF('Utgifter, Egna ins &amp; uttag'!C14=0,0,0)))</f>
        <v>0</v>
      </c>
    </row>
    <row r="9" spans="1:4" ht="12.75">
      <c r="A9" s="165" t="s">
        <v>29</v>
      </c>
      <c r="B9" s="165" t="s">
        <v>14</v>
      </c>
      <c r="C9" s="165">
        <f>IF('Utgifter, Egna ins &amp; uttag'!C15&lt;0,'Utgifter, Egna ins &amp; uttag'!R15,0)*(1+'Utgifter, Egna ins &amp; uttag'!B15)</f>
        <v>0</v>
      </c>
      <c r="D9" s="165">
        <f>IF('Utgifter, Egna ins &amp; uttag'!C15=2,SUM('Utgifter, Egna ins &amp; uttag'!P15:Q15)*(1+'Utgifter, Egna ins &amp; uttag'!B15),IF('Utgifter, Egna ins &amp; uttag'!C15=1,'Utgifter, Egna ins &amp; uttag'!Q15*(1+'Utgifter, Egna ins &amp; uttag'!B15),IF('Utgifter, Egna ins &amp; uttag'!C15=0,0,0)))</f>
        <v>0</v>
      </c>
    </row>
    <row r="10" spans="1:4" ht="12.75">
      <c r="A10" s="165" t="s">
        <v>30</v>
      </c>
      <c r="B10" s="165" t="s">
        <v>14</v>
      </c>
      <c r="C10" s="165">
        <f>IF('Utgifter, Egna ins &amp; uttag'!C16&lt;0,'Utgifter, Egna ins &amp; uttag'!R16,0)*(1+'Utgifter, Egna ins &amp; uttag'!B16)</f>
        <v>0</v>
      </c>
      <c r="D10" s="165">
        <f>IF('Utgifter, Egna ins &amp; uttag'!C16=2,SUM('Utgifter, Egna ins &amp; uttag'!P16:Q16)*(1+'Utgifter, Egna ins &amp; uttag'!B16),IF('Utgifter, Egna ins &amp; uttag'!C16=1,'Utgifter, Egna ins &amp; uttag'!Q16*(1+'Utgifter, Egna ins &amp; uttag'!B16),IF('Utgifter, Egna ins &amp; uttag'!C16=0,0,0)))</f>
        <v>10000</v>
      </c>
    </row>
    <row r="11" spans="1:4" ht="12.75">
      <c r="A11" s="165" t="s">
        <v>31</v>
      </c>
      <c r="B11" s="165" t="s">
        <v>14</v>
      </c>
      <c r="C11" s="165">
        <f>IF('Utgifter, Egna ins &amp; uttag'!C17&lt;0,'Utgifter, Egna ins &amp; uttag'!R17,0)*(1+'Utgifter, Egna ins &amp; uttag'!B17)</f>
        <v>0</v>
      </c>
      <c r="D11" s="165">
        <f>IF('Utgifter, Egna ins &amp; uttag'!C17=2,SUM('Utgifter, Egna ins &amp; uttag'!P17:Q17)*(1+'Utgifter, Egna ins &amp; uttag'!B17),IF('Utgifter, Egna ins &amp; uttag'!C17=1,'Utgifter, Egna ins &amp; uttag'!Q17*(1+'Utgifter, Egna ins &amp; uttag'!B17),IF('Utgifter, Egna ins &amp; uttag'!C17=0,0,0)))</f>
        <v>0</v>
      </c>
    </row>
    <row r="12" spans="1:4" ht="12.75">
      <c r="A12" s="165" t="s">
        <v>36</v>
      </c>
      <c r="B12" s="165" t="s">
        <v>14</v>
      </c>
      <c r="C12" s="165">
        <f>IF('Utgifter, Egna ins &amp; uttag'!C18&lt;0,'Utgifter, Egna ins &amp; uttag'!R18,0)*(1+'Utgifter, Egna ins &amp; uttag'!B18)</f>
        <v>0</v>
      </c>
      <c r="D12" s="165">
        <f>IF('Utgifter, Egna ins &amp; uttag'!C18=2,SUM('Utgifter, Egna ins &amp; uttag'!P18:Q18)*(1+'Utgifter, Egna ins &amp; uttag'!B18),IF('Utgifter, Egna ins &amp; uttag'!C18=1,'Utgifter, Egna ins &amp; uttag'!Q18*(1+'Utgifter, Egna ins &amp; uttag'!B18),IF('Utgifter, Egna ins &amp; uttag'!C18=0,0,0)))</f>
        <v>22000</v>
      </c>
    </row>
    <row r="13" spans="1:4" ht="12.75">
      <c r="A13" s="165" t="s">
        <v>102</v>
      </c>
      <c r="B13" s="165" t="s">
        <v>14</v>
      </c>
      <c r="C13" s="165">
        <f>IF('Utgifter, Egna ins &amp; uttag'!C19&lt;0,'Utgifter, Egna ins &amp; uttag'!R19,0)*(1+'Utgifter, Egna ins &amp; uttag'!B19)</f>
        <v>0</v>
      </c>
      <c r="D13" s="165">
        <f>IF('Utgifter, Egna ins &amp; uttag'!C19=2,SUM('Utgifter, Egna ins &amp; uttag'!P19:Q19)*(1+'Utgifter, Egna ins &amp; uttag'!B19),IF('Utgifter, Egna ins &amp; uttag'!C19=1,'Utgifter, Egna ins &amp; uttag'!Q19*(1+'Utgifter, Egna ins &amp; uttag'!B19),IF('Utgifter, Egna ins &amp; uttag'!C19=0,0,0)))</f>
        <v>0</v>
      </c>
    </row>
    <row r="14" spans="1:4" ht="12.75">
      <c r="A14" s="165" t="s">
        <v>33</v>
      </c>
      <c r="B14" s="165" t="s">
        <v>14</v>
      </c>
      <c r="C14" s="165">
        <f>IF('Utgifter, Egna ins &amp; uttag'!C20&lt;0,'Utgifter, Egna ins &amp; uttag'!R20,0)*(1+'Utgifter, Egna ins &amp; uttag'!B20)</f>
        <v>0</v>
      </c>
      <c r="D14" s="165">
        <f>IF('Utgifter, Egna ins &amp; uttag'!C20=2,SUM('Utgifter, Egna ins &amp; uttag'!P20:Q29)*(1+'Utgifter, Egna ins &amp; uttag'!B20),IF('Utgifter, Egna ins &amp; uttag'!C20=1,'Utgifter, Egna ins &amp; uttag'!Q20*(1+'Utgifter, Egna ins &amp; uttag'!B20),IF('Utgifter, Egna ins &amp; uttag'!C20=0,0,0)))</f>
        <v>0</v>
      </c>
    </row>
    <row r="15" spans="1:4" ht="12.75">
      <c r="A15" s="165" t="s">
        <v>34</v>
      </c>
      <c r="B15" s="165" t="s">
        <v>14</v>
      </c>
      <c r="C15" s="165">
        <f>IF('Utgifter, Egna ins &amp; uttag'!C21&lt;0,'Utgifter, Egna ins &amp; uttag'!R21,0)*(1+'Utgifter, Egna ins &amp; uttag'!B21)</f>
        <v>0</v>
      </c>
      <c r="D15" s="165">
        <f>IF('Utgifter, Egna ins &amp; uttag'!C21=2,SUM('Utgifter, Egna ins &amp; uttag'!P21:Q21)*(1+'Utgifter, Egna ins &amp; uttag'!B21),IF('Utgifter, Egna ins &amp; uttag'!C21=1,'Utgifter, Egna ins &amp; uttag'!Q21*(1+'Utgifter, Egna ins &amp; uttag'!B21),IF('Utgifter, Egna ins &amp; uttag'!C21=0,0,0)))</f>
        <v>0</v>
      </c>
    </row>
    <row r="16" spans="1:7" ht="12.75">
      <c r="A16" s="165" t="s">
        <v>35</v>
      </c>
      <c r="B16" s="165" t="s">
        <v>14</v>
      </c>
      <c r="C16" s="165">
        <f>IF('Utgifter, Egna ins &amp; uttag'!C22&lt;0,'Utgifter, Egna ins &amp; uttag'!R22,0)*(1+'Utgifter, Egna ins &amp; uttag'!B22)</f>
        <v>0</v>
      </c>
      <c r="D16" s="165">
        <f>IF('Utgifter, Egna ins &amp; uttag'!C22=2,SUM('Utgifter, Egna ins &amp; uttag'!P22:Q22)*(1+'Utgifter, Egna ins &amp; uttag'!B22),IF('Utgifter, Egna ins &amp; uttag'!C22=1,'Utgifter, Egna ins &amp; uttag'!Q22*(1+'Utgifter, Egna ins &amp; uttag'!B22),IF('Utgifter, Egna ins &amp; uttag'!C22=0,0,0)))</f>
        <v>250000</v>
      </c>
      <c r="E16" s="46"/>
      <c r="F16" s="46"/>
      <c r="G16" s="46"/>
    </row>
    <row r="17" spans="1:4" ht="12.75">
      <c r="A17" s="165" t="s">
        <v>38</v>
      </c>
      <c r="B17" s="165" t="s">
        <v>14</v>
      </c>
      <c r="C17" s="165">
        <f>IF('Utgifter, Egna ins &amp; uttag'!C23&lt;0,'Utgifter, Egna ins &amp; uttag'!R23,0)*(1+'Utgifter, Egna ins &amp; uttag'!B23)</f>
        <v>0</v>
      </c>
      <c r="D17" s="165">
        <f>IF('Utgifter, Egna ins &amp; uttag'!C23=2,SUM('Utgifter, Egna ins &amp; uttag'!P23:Q23)*(1+'Utgifter, Egna ins &amp; uttag'!B23),IF('Utgifter, Egna ins &amp; uttag'!C23=1,'Utgifter, Egna ins &amp; uttag'!Q23*(1+'Utgifter, Egna ins &amp; uttag'!B23),IF('Utgifter, Egna ins &amp; uttag'!C23=0,0,0)))</f>
        <v>0</v>
      </c>
    </row>
    <row r="18" spans="1:4" ht="12.75">
      <c r="A18" s="165" t="s">
        <v>49</v>
      </c>
      <c r="B18" s="165" t="s">
        <v>14</v>
      </c>
      <c r="C18" s="165">
        <f>IF('Utgifter, Egna ins &amp; uttag'!C24&lt;0,'Utgifter, Egna ins &amp; uttag'!R24,0)*(1+'Utgifter, Egna ins &amp; uttag'!B24)</f>
        <v>0</v>
      </c>
      <c r="D18" s="165">
        <f>IF('Utgifter, Egna ins &amp; uttag'!C24=2,SUM('Utgifter, Egna ins &amp; uttag'!P24:Q24)*(1+'Utgifter, Egna ins &amp; uttag'!B24),IF('Utgifter, Egna ins &amp; uttag'!C24=1,'Utgifter, Egna ins &amp; uttag'!Q24*(1+'Utgifter, Egna ins &amp; uttag'!B24),IF('Utgifter, Egna ins &amp; uttag'!C24=0,0,0)))</f>
        <v>0</v>
      </c>
    </row>
    <row r="19" spans="1:4" ht="12.75">
      <c r="A19" s="165" t="s">
        <v>61</v>
      </c>
      <c r="B19" s="165" t="s">
        <v>14</v>
      </c>
      <c r="C19" s="165">
        <f>IF('Utgifter, Egna ins &amp; uttag'!C25&lt;0,'Utgifter, Egna ins &amp; uttag'!R25,0)*(1+'Utgifter, Egna ins &amp; uttag'!B25)</f>
        <v>0</v>
      </c>
      <c r="D19" s="165">
        <f>IF('Utgifter, Egna ins &amp; uttag'!C25=2,SUM('Utgifter, Egna ins &amp; uttag'!P25:Q25)*(1+'Utgifter, Egna ins &amp; uttag'!B25),IF('Utgifter, Egna ins &amp; uttag'!C25=1,'Utgifter, Egna ins &amp; uttag'!Q25*(1+'Utgifter, Egna ins &amp; uttag'!B25),IF('Utgifter, Egna ins &amp; uttag'!C25=0,0,0)))</f>
        <v>0</v>
      </c>
    </row>
  </sheetData>
  <sheetProtection/>
  <printOptions/>
  <pageMargins left="0.7" right="0.7" top="0.75" bottom="0.75" header="0.3" footer="0.3"/>
  <pageSetup orientation="portrait" paperSize="9"/>
  <ignoredErrors>
    <ignoredError sqref="D7 D11 D8 D1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2005-05-30T10:05:12Z</cp:lastPrinted>
  <dcterms:created xsi:type="dcterms:W3CDTF">2005-05-18T14:09:15Z</dcterms:created>
  <dcterms:modified xsi:type="dcterms:W3CDTF">2008-09-20T08:14:01Z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